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C1DBBC72-8225-48D0-80A7-6AD83D9A0DA9}"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8" i="6" l="1"/>
  <c r="CR19" i="6" s="1"/>
  <c r="CR21" i="6" s="1"/>
  <c r="CR24" i="6" s="1"/>
  <c r="CR15" i="6"/>
  <c r="CR7" i="6"/>
  <c r="CR8" i="6" s="1"/>
  <c r="L7" i="10"/>
  <c r="K7" i="10"/>
  <c r="CO18" i="6"/>
  <c r="CK18" i="6"/>
  <c r="CL15" i="6"/>
  <c r="J7" i="10"/>
  <c r="I7" i="10"/>
  <c r="CP18" i="6" l="1"/>
  <c r="CQ18" i="6"/>
  <c r="CO15" i="6"/>
  <c r="CP15" i="6"/>
  <c r="CP19" i="6" s="1"/>
  <c r="CP21" i="6" s="1"/>
  <c r="CP24" i="6" s="1"/>
  <c r="CN15" i="6"/>
  <c r="CL18" i="6"/>
  <c r="CL19" i="6" s="1"/>
  <c r="CL21" i="6" s="1"/>
  <c r="CL24" i="6" s="1"/>
  <c r="CN18" i="6"/>
  <c r="CQ15" i="6"/>
  <c r="CQ19" i="6" s="1"/>
  <c r="CQ21" i="6" s="1"/>
  <c r="CQ24" i="6" s="1"/>
  <c r="J11" i="10"/>
  <c r="J15" i="10" s="1"/>
  <c r="CO19" i="6"/>
  <c r="CO21" i="6" s="1"/>
  <c r="CO24" i="6" s="1"/>
  <c r="U7" i="10"/>
  <c r="U21" i="10"/>
  <c r="U35" i="10"/>
  <c r="CM18" i="6"/>
  <c r="CM15" i="6"/>
  <c r="CJ18" i="6"/>
  <c r="CK15" i="6"/>
  <c r="CK19" i="6" s="1"/>
  <c r="CK21" i="6" s="1"/>
  <c r="CK24" i="6" s="1"/>
  <c r="CJ15" i="6"/>
  <c r="CJ19" i="6" s="1"/>
  <c r="CJ21" i="6" s="1"/>
  <c r="CJ24" i="6" s="1"/>
  <c r="K11" i="10" l="1"/>
  <c r="K15" i="10" s="1"/>
  <c r="CN19" i="6"/>
  <c r="CN21" i="6" s="1"/>
  <c r="CN24" i="6" s="1"/>
  <c r="L11" i="10"/>
  <c r="L15" i="10" s="1"/>
  <c r="CM19" i="6"/>
  <c r="CM21" i="6" s="1"/>
  <c r="CM24" i="6" s="1"/>
  <c r="U12" i="10"/>
  <c r="W18" i="10"/>
  <c r="U18" i="10"/>
  <c r="W17" i="10"/>
  <c r="U17" i="10"/>
  <c r="W19" i="10"/>
  <c r="U19" i="10"/>
  <c r="W16" i="10"/>
  <c r="U16" i="10"/>
  <c r="W14" i="10"/>
  <c r="U14" i="10"/>
  <c r="W13" i="10"/>
  <c r="U13" i="10"/>
  <c r="I11" i="10"/>
  <c r="I15" i="10" s="1"/>
  <c r="W12" i="10"/>
  <c r="CI15" i="6"/>
  <c r="CI18" i="6"/>
  <c r="CI19" i="6" l="1"/>
  <c r="CI21" i="6" s="1"/>
  <c r="CI24" i="6" s="1"/>
  <c r="CH18" i="6" l="1"/>
  <c r="CH15" i="6"/>
  <c r="CG15" i="6"/>
  <c r="CG18" i="6"/>
  <c r="CH19" i="6" l="1"/>
  <c r="CH21" i="6" s="1"/>
  <c r="CH24" i="6" s="1"/>
  <c r="CG19" i="6"/>
  <c r="CG21" i="6" s="1"/>
  <c r="CG24" i="6" s="1"/>
  <c r="CE18" i="6" l="1"/>
  <c r="L18" i="6"/>
  <c r="P18" i="6"/>
  <c r="T18" i="6"/>
  <c r="X18" i="6"/>
  <c r="AB18" i="6"/>
  <c r="AF18" i="6"/>
  <c r="AJ18" i="6"/>
  <c r="AN18" i="6"/>
  <c r="AR18" i="6"/>
  <c r="AV18" i="6"/>
  <c r="AZ18" i="6"/>
  <c r="BD18" i="6"/>
  <c r="BH18" i="6"/>
  <c r="BL18" i="6"/>
  <c r="BP18" i="6"/>
  <c r="BT18" i="6"/>
  <c r="M18" i="6"/>
  <c r="U18" i="6"/>
  <c r="AC18" i="6"/>
  <c r="AK18" i="6"/>
  <c r="AS18" i="6"/>
  <c r="BA18" i="6"/>
  <c r="BI18" i="6"/>
  <c r="BM18" i="6"/>
  <c r="BQ18" i="6"/>
  <c r="BY18" i="6"/>
  <c r="CD18" i="6"/>
  <c r="Q18" i="6"/>
  <c r="Y18" i="6"/>
  <c r="AG18" i="6"/>
  <c r="AO18" i="6"/>
  <c r="AW18" i="6"/>
  <c r="BE18" i="6"/>
  <c r="BU18" i="6"/>
  <c r="CF18" i="6"/>
  <c r="CE15" i="6"/>
  <c r="CF15" i="6"/>
  <c r="K18" i="6"/>
  <c r="O18" i="6"/>
  <c r="S18" i="6"/>
  <c r="W18" i="6"/>
  <c r="AA18" i="6"/>
  <c r="AE18" i="6"/>
  <c r="AI18" i="6"/>
  <c r="AM18" i="6"/>
  <c r="AQ18" i="6"/>
  <c r="AU18" i="6"/>
  <c r="AY18" i="6"/>
  <c r="BC18" i="6"/>
  <c r="BG18" i="6"/>
  <c r="BK18" i="6"/>
  <c r="BO18" i="6"/>
  <c r="BS18" i="6"/>
  <c r="BW18" i="6"/>
  <c r="CA18" i="6"/>
  <c r="M15" i="6"/>
  <c r="Q15" i="6"/>
  <c r="U15" i="6"/>
  <c r="Y15" i="6"/>
  <c r="AC15" i="6"/>
  <c r="AG15" i="6"/>
  <c r="AK15" i="6"/>
  <c r="AO15" i="6"/>
  <c r="AS15" i="6"/>
  <c r="AW15" i="6"/>
  <c r="BA15" i="6"/>
  <c r="BE15" i="6"/>
  <c r="BI15" i="6"/>
  <c r="BM15" i="6"/>
  <c r="BQ15" i="6"/>
  <c r="BU15" i="6"/>
  <c r="BY15" i="6"/>
  <c r="CC15" i="6"/>
  <c r="BX18" i="6"/>
  <c r="CB18" i="6"/>
  <c r="J15" i="6"/>
  <c r="N15" i="6"/>
  <c r="R15" i="6"/>
  <c r="V15" i="6"/>
  <c r="Z15" i="6"/>
  <c r="AD15" i="6"/>
  <c r="AH15" i="6"/>
  <c r="AL15" i="6"/>
  <c r="AP15" i="6"/>
  <c r="AT15" i="6"/>
  <c r="AX15" i="6"/>
  <c r="BB15" i="6"/>
  <c r="BF15" i="6"/>
  <c r="BJ15" i="6"/>
  <c r="BN15" i="6"/>
  <c r="BR15" i="6"/>
  <c r="BV15" i="6"/>
  <c r="BZ15" i="6"/>
  <c r="J18" i="6"/>
  <c r="N18" i="6"/>
  <c r="R18" i="6"/>
  <c r="V18" i="6"/>
  <c r="Z18" i="6"/>
  <c r="AD18" i="6"/>
  <c r="AH18" i="6"/>
  <c r="AL18" i="6"/>
  <c r="AP18" i="6"/>
  <c r="AT18" i="6"/>
  <c r="AX18" i="6"/>
  <c r="BB18" i="6"/>
  <c r="BF18" i="6"/>
  <c r="BJ18" i="6"/>
  <c r="BN18" i="6"/>
  <c r="BR18" i="6"/>
  <c r="BV18" i="6"/>
  <c r="BZ18" i="6"/>
  <c r="K15" i="6"/>
  <c r="O15" i="6"/>
  <c r="S15" i="6"/>
  <c r="W15" i="6"/>
  <c r="AA15" i="6"/>
  <c r="AE15" i="6"/>
  <c r="AI15" i="6"/>
  <c r="AM15" i="6"/>
  <c r="AQ15" i="6"/>
  <c r="AU15" i="6"/>
  <c r="AY15" i="6"/>
  <c r="BC15" i="6"/>
  <c r="BG15" i="6"/>
  <c r="BK15" i="6"/>
  <c r="BO15" i="6"/>
  <c r="BS15" i="6"/>
  <c r="BW15" i="6"/>
  <c r="CA15" i="6"/>
  <c r="CC18" i="6"/>
  <c r="CD15" i="6"/>
  <c r="L15" i="6"/>
  <c r="P15" i="6"/>
  <c r="T15" i="6"/>
  <c r="X15" i="6"/>
  <c r="AB15" i="6"/>
  <c r="AF15" i="6"/>
  <c r="AJ15" i="6"/>
  <c r="AN15" i="6"/>
  <c r="AR15" i="6"/>
  <c r="AV15" i="6"/>
  <c r="AZ15" i="6"/>
  <c r="BD15" i="6"/>
  <c r="BH15" i="6"/>
  <c r="BL15" i="6"/>
  <c r="BP15" i="6"/>
  <c r="BT15" i="6"/>
  <c r="BX15" i="6"/>
  <c r="CB15" i="6"/>
  <c r="BY19" i="6" l="1"/>
  <c r="BY21" i="6" s="1"/>
  <c r="BY24" i="6" s="1"/>
  <c r="M19" i="6"/>
  <c r="M21" i="6" s="1"/>
  <c r="M24" i="6" s="1"/>
  <c r="BD19" i="6"/>
  <c r="BD21" i="6" s="1"/>
  <c r="BD24" i="6" s="1"/>
  <c r="BE19" i="6"/>
  <c r="BE21" i="6" s="1"/>
  <c r="BE24" i="6" s="1"/>
  <c r="AS19" i="6"/>
  <c r="AS21" i="6" s="1"/>
  <c r="AS24" i="6" s="1"/>
  <c r="AG19" i="6"/>
  <c r="AG21" i="6" s="1"/>
  <c r="AG24" i="6" s="1"/>
  <c r="Y19" i="6"/>
  <c r="Y21" i="6" s="1"/>
  <c r="Y24" i="6" s="1"/>
  <c r="CE19" i="6"/>
  <c r="CE21" i="6" s="1"/>
  <c r="CE24" i="6" s="1"/>
  <c r="AW19" i="6"/>
  <c r="AW21" i="6" s="1"/>
  <c r="AW24" i="6" s="1"/>
  <c r="Q19" i="6"/>
  <c r="Q21" i="6" s="1"/>
  <c r="Q24" i="6" s="1"/>
  <c r="BM19" i="6"/>
  <c r="BM21" i="6" s="1"/>
  <c r="BM24" i="6" s="1"/>
  <c r="BP19" i="6"/>
  <c r="BP21" i="6" s="1"/>
  <c r="BP24" i="6" s="1"/>
  <c r="AZ19" i="6"/>
  <c r="AZ21" i="6" s="1"/>
  <c r="AZ24" i="6" s="1"/>
  <c r="AJ19" i="6"/>
  <c r="AJ21" i="6" s="1"/>
  <c r="AJ24" i="6" s="1"/>
  <c r="T19" i="6"/>
  <c r="T21" i="6" s="1"/>
  <c r="T24" i="6" s="1"/>
  <c r="BQ19" i="6"/>
  <c r="BQ21" i="6" s="1"/>
  <c r="BQ24" i="6" s="1"/>
  <c r="BA19" i="6"/>
  <c r="BA21" i="6" s="1"/>
  <c r="BA24" i="6" s="1"/>
  <c r="U19" i="6"/>
  <c r="U21" i="6" s="1"/>
  <c r="U24" i="6" s="1"/>
  <c r="BL19" i="6"/>
  <c r="BL21" i="6" s="1"/>
  <c r="BL24" i="6" s="1"/>
  <c r="AV19" i="6"/>
  <c r="AV21" i="6" s="1"/>
  <c r="AV24" i="6" s="1"/>
  <c r="AF19" i="6"/>
  <c r="AF21" i="6" s="1"/>
  <c r="AF24" i="6" s="1"/>
  <c r="P19" i="6"/>
  <c r="P21" i="6" s="1"/>
  <c r="P24" i="6" s="1"/>
  <c r="O19" i="6"/>
  <c r="O21" i="6" s="1"/>
  <c r="O24" i="6" s="1"/>
  <c r="CF19" i="6"/>
  <c r="CF21" i="6" s="1"/>
  <c r="CF24" i="6" s="1"/>
  <c r="AO19" i="6"/>
  <c r="AO21" i="6" s="1"/>
  <c r="AO24" i="6" s="1"/>
  <c r="BH19" i="6"/>
  <c r="BH21" i="6" s="1"/>
  <c r="BH24" i="6" s="1"/>
  <c r="AR19" i="6"/>
  <c r="AR21" i="6" s="1"/>
  <c r="AR24" i="6" s="1"/>
  <c r="AB19" i="6"/>
  <c r="AB21" i="6" s="1"/>
  <c r="AB24" i="6" s="1"/>
  <c r="L19" i="6"/>
  <c r="L21" i="6" s="1"/>
  <c r="L24" i="6" s="1"/>
  <c r="BI19" i="6"/>
  <c r="BI21" i="6" s="1"/>
  <c r="BI24" i="6" s="1"/>
  <c r="AC19" i="6"/>
  <c r="AC21" i="6" s="1"/>
  <c r="AC24" i="6" s="1"/>
  <c r="BT19" i="6"/>
  <c r="BT21" i="6" s="1"/>
  <c r="BT24" i="6" s="1"/>
  <c r="AN19" i="6"/>
  <c r="AN21" i="6" s="1"/>
  <c r="AN24" i="6" s="1"/>
  <c r="X19" i="6"/>
  <c r="X21" i="6" s="1"/>
  <c r="X24" i="6" s="1"/>
  <c r="BU19" i="6"/>
  <c r="BU21" i="6" s="1"/>
  <c r="BU24" i="6" s="1"/>
  <c r="CD19" i="6"/>
  <c r="CD21" i="6" s="1"/>
  <c r="CD24" i="6" s="1"/>
  <c r="BS19" i="6"/>
  <c r="BS21" i="6" s="1"/>
  <c r="BS24" i="6" s="1"/>
  <c r="AT19" i="6"/>
  <c r="AT21" i="6" s="1"/>
  <c r="AT24" i="6" s="1"/>
  <c r="BR19" i="6"/>
  <c r="BR21" i="6" s="1"/>
  <c r="BR24" i="6" s="1"/>
  <c r="CC19" i="6"/>
  <c r="BO19" i="6"/>
  <c r="BO21" i="6" s="1"/>
  <c r="BO24" i="6" s="1"/>
  <c r="AY19" i="6"/>
  <c r="AY21" i="6" s="1"/>
  <c r="AY24" i="6" s="1"/>
  <c r="AI19" i="6"/>
  <c r="AI21" i="6" s="1"/>
  <c r="AI24" i="6" s="1"/>
  <c r="S19" i="6"/>
  <c r="S21" i="6" s="1"/>
  <c r="S24" i="6" s="1"/>
  <c r="BV19" i="6"/>
  <c r="BV21" i="6" s="1"/>
  <c r="BV24" i="6" s="1"/>
  <c r="BF19" i="6"/>
  <c r="BF21" i="6" s="1"/>
  <c r="BF24" i="6" s="1"/>
  <c r="AP19" i="6"/>
  <c r="AP21" i="6" s="1"/>
  <c r="AP24" i="6" s="1"/>
  <c r="Z19" i="6"/>
  <c r="Z21" i="6" s="1"/>
  <c r="Z24" i="6" s="1"/>
  <c r="J19" i="6"/>
  <c r="J21" i="6" s="1"/>
  <c r="J24" i="6" s="1"/>
  <c r="BN19" i="6"/>
  <c r="BN21" i="6" s="1"/>
  <c r="BN24" i="6" s="1"/>
  <c r="AK19" i="6"/>
  <c r="AK21" i="6" s="1"/>
  <c r="AK24" i="6" s="1"/>
  <c r="BW19" i="6"/>
  <c r="BW21" i="6" s="1"/>
  <c r="BW24" i="6" s="1"/>
  <c r="BG19" i="6"/>
  <c r="BG21" i="6" s="1"/>
  <c r="BG24" i="6" s="1"/>
  <c r="AQ19" i="6"/>
  <c r="AQ21" i="6" s="1"/>
  <c r="AQ24" i="6" s="1"/>
  <c r="AA19" i="6"/>
  <c r="AA21" i="6" s="1"/>
  <c r="AA24" i="6" s="1"/>
  <c r="K19" i="6"/>
  <c r="K21" i="6" s="1"/>
  <c r="K24" i="6" s="1"/>
  <c r="AX19" i="6"/>
  <c r="AX21" i="6" s="1"/>
  <c r="AX24" i="6" s="1"/>
  <c r="AH19" i="6"/>
  <c r="AH21" i="6" s="1"/>
  <c r="AH24" i="6" s="1"/>
  <c r="R19" i="6"/>
  <c r="R21" i="6" s="1"/>
  <c r="R24" i="6" s="1"/>
  <c r="BC19" i="6"/>
  <c r="BC21" i="6" s="1"/>
  <c r="BC24" i="6" s="1"/>
  <c r="AM19" i="6"/>
  <c r="AM21" i="6" s="1"/>
  <c r="AM24" i="6" s="1"/>
  <c r="I18" i="6"/>
  <c r="CA19" i="6"/>
  <c r="CA21" i="6" s="1"/>
  <c r="CA24" i="6" s="1"/>
  <c r="BK19" i="6"/>
  <c r="BK21" i="6" s="1"/>
  <c r="BK24" i="6" s="1"/>
  <c r="AU19" i="6"/>
  <c r="AU21" i="6" s="1"/>
  <c r="AU24" i="6" s="1"/>
  <c r="AE19" i="6"/>
  <c r="AE21" i="6" s="1"/>
  <c r="AE24" i="6" s="1"/>
  <c r="BB19" i="6"/>
  <c r="BB21" i="6" s="1"/>
  <c r="BB24" i="6" s="1"/>
  <c r="AL19" i="6"/>
  <c r="AL21" i="6" s="1"/>
  <c r="AL24" i="6" s="1"/>
  <c r="V19" i="6"/>
  <c r="V21" i="6" s="1"/>
  <c r="V24" i="6" s="1"/>
  <c r="AD19" i="6"/>
  <c r="AD21" i="6" s="1"/>
  <c r="AD24" i="6" s="1"/>
  <c r="N19" i="6"/>
  <c r="N21" i="6" s="1"/>
  <c r="N24" i="6" s="1"/>
  <c r="BX19" i="6"/>
  <c r="BX21" i="6" s="1"/>
  <c r="BX24" i="6" s="1"/>
  <c r="W19" i="6"/>
  <c r="W21" i="6" s="1"/>
  <c r="W24" i="6" s="1"/>
  <c r="CB19" i="6"/>
  <c r="CB21" i="6" s="1"/>
  <c r="CB24" i="6" s="1"/>
  <c r="BZ19" i="6"/>
  <c r="BZ21" i="6" s="1"/>
  <c r="BZ24" i="6" s="1"/>
  <c r="BJ19" i="6"/>
  <c r="BJ21" i="6" s="1"/>
  <c r="BJ24" i="6" s="1"/>
  <c r="CC21" i="6" l="1"/>
  <c r="CC24" i="6" l="1"/>
  <c r="J7" i="6" l="1"/>
  <c r="I8" i="6"/>
  <c r="I15" i="6" l="1"/>
  <c r="I19" i="6" s="1"/>
  <c r="I21" i="6" s="1"/>
  <c r="I24" i="6" s="1"/>
  <c r="K7" i="6"/>
  <c r="J8" i="6"/>
  <c r="K8" i="6" l="1"/>
  <c r="L7" i="6"/>
  <c r="L8" i="6" l="1"/>
  <c r="M7" i="6"/>
  <c r="N7" i="6" l="1"/>
  <c r="M8" i="6"/>
  <c r="O7" i="6"/>
  <c r="N8" i="6"/>
  <c r="O8" i="6" l="1"/>
  <c r="P7" i="6"/>
  <c r="Q7" i="6" l="1"/>
  <c r="P8" i="6"/>
  <c r="R7" i="6" l="1"/>
  <c r="Q8" i="6"/>
  <c r="S7" i="6" l="1"/>
  <c r="R8" i="6"/>
  <c r="U98" i="10" l="1"/>
  <c r="U99" i="10"/>
  <c r="W98" i="10"/>
  <c r="W99" i="10"/>
  <c r="U95" i="10"/>
  <c r="U93" i="10" l="1"/>
  <c r="U94" i="10"/>
  <c r="U97" i="10"/>
  <c r="L92" i="10"/>
  <c r="L96" i="10" s="1"/>
  <c r="P92" i="10"/>
  <c r="P96" i="10" s="1"/>
  <c r="W94" i="10"/>
  <c r="W95" i="10"/>
  <c r="W97" i="10"/>
  <c r="W93" i="10"/>
  <c r="N92" i="10"/>
  <c r="N96" i="10" s="1"/>
  <c r="R92" i="10"/>
  <c r="R96" i="10" s="1"/>
  <c r="J92" i="10"/>
  <c r="J96" i="10" s="1"/>
  <c r="K92" i="10"/>
  <c r="K96" i="10" s="1"/>
  <c r="O92" i="10"/>
  <c r="O96" i="10" s="1"/>
  <c r="S92" i="10"/>
  <c r="S96" i="10" s="1"/>
  <c r="I92" i="10"/>
  <c r="I96" i="10" s="1"/>
  <c r="M92" i="10"/>
  <c r="M96" i="10" s="1"/>
  <c r="Q92" i="10"/>
  <c r="Q96" i="10" s="1"/>
  <c r="H92" i="10"/>
  <c r="U92" i="10" l="1"/>
  <c r="H96" i="10"/>
  <c r="U96" i="10" s="1"/>
  <c r="W92" i="10"/>
  <c r="S104" i="10"/>
  <c r="S108" i="10" s="1"/>
  <c r="W96" i="10" l="1"/>
  <c r="H76" i="10"/>
  <c r="I76" i="10" l="1"/>
  <c r="H80" i="10" l="1"/>
  <c r="J76" i="10"/>
  <c r="H84" i="10" l="1"/>
  <c r="I80" i="10"/>
  <c r="K76" i="10"/>
  <c r="I84" i="10" l="1"/>
  <c r="J80" i="10"/>
  <c r="L76" i="10"/>
  <c r="J84" i="10" l="1"/>
  <c r="K80" i="10"/>
  <c r="K84" i="10" s="1"/>
  <c r="U87" i="10"/>
  <c r="U86" i="10"/>
  <c r="U83" i="10"/>
  <c r="U81" i="10"/>
  <c r="U85" i="10"/>
  <c r="U82" i="10"/>
  <c r="M76" i="10"/>
  <c r="L80" i="10" l="1"/>
  <c r="L84" i="10" s="1"/>
  <c r="U84" i="10" s="1"/>
  <c r="N76" i="10"/>
  <c r="U80" i="10" l="1"/>
  <c r="M80" i="10"/>
  <c r="M84" i="10" s="1"/>
  <c r="O76" i="10"/>
  <c r="P76" i="10" l="1"/>
  <c r="N80" i="10"/>
  <c r="N84" i="10" l="1"/>
  <c r="O80" i="10"/>
  <c r="O84" i="10" s="1"/>
  <c r="Q76" i="10"/>
  <c r="E10" i="4"/>
  <c r="P80" i="10" l="1"/>
  <c r="P84" i="10" s="1"/>
  <c r="R76" i="10"/>
  <c r="Q80" i="10" l="1"/>
  <c r="Q84" i="10" s="1"/>
  <c r="S76" i="10"/>
  <c r="H63" i="10" s="1"/>
  <c r="I63" i="10" l="1"/>
  <c r="R80" i="10"/>
  <c r="W82" i="10"/>
  <c r="T7" i="6"/>
  <c r="S8" i="6"/>
  <c r="J63" i="10" l="1"/>
  <c r="W87" i="10"/>
  <c r="H67" i="10"/>
  <c r="W85" i="10"/>
  <c r="W86" i="10"/>
  <c r="W83" i="10"/>
  <c r="S80" i="10"/>
  <c r="W80" i="10" s="1"/>
  <c r="W81" i="10"/>
  <c r="R84" i="10"/>
  <c r="U7" i="6"/>
  <c r="T8" i="6"/>
  <c r="I67" i="10" l="1"/>
  <c r="K63" i="10"/>
  <c r="H71" i="10"/>
  <c r="S84" i="10"/>
  <c r="W84" i="10" s="1"/>
  <c r="V7" i="6"/>
  <c r="U8" i="6"/>
  <c r="I71" i="10" l="1"/>
  <c r="J67" i="10"/>
  <c r="L63" i="10"/>
  <c r="W7" i="6"/>
  <c r="V8" i="6"/>
  <c r="K67" i="10" l="1"/>
  <c r="U74" i="10"/>
  <c r="M63" i="10"/>
  <c r="U73" i="10"/>
  <c r="U68" i="10"/>
  <c r="U70" i="10"/>
  <c r="U72" i="10"/>
  <c r="U69" i="10"/>
  <c r="J71" i="10"/>
  <c r="X7" i="6"/>
  <c r="W8" i="6"/>
  <c r="K71" i="10" l="1"/>
  <c r="U67" i="10"/>
  <c r="L67" i="10"/>
  <c r="N63" i="10"/>
  <c r="Y7" i="6"/>
  <c r="X8" i="6"/>
  <c r="L71" i="10" l="1"/>
  <c r="U71" i="10" s="1"/>
  <c r="M67" i="10"/>
  <c r="M71" i="10" s="1"/>
  <c r="O63" i="10"/>
  <c r="Z7" i="6"/>
  <c r="Y8" i="6"/>
  <c r="N67" i="10" l="1"/>
  <c r="P63" i="10"/>
  <c r="AA7" i="6"/>
  <c r="Z8" i="6"/>
  <c r="O67" i="10" l="1"/>
  <c r="O71" i="10" s="1"/>
  <c r="N71" i="10"/>
  <c r="Q63" i="10"/>
  <c r="AB7" i="6"/>
  <c r="AA8" i="6"/>
  <c r="R63" i="10" l="1"/>
  <c r="P67" i="10"/>
  <c r="P71" i="10" s="1"/>
  <c r="AC7" i="6"/>
  <c r="AB8" i="6"/>
  <c r="Q67" i="10" l="1"/>
  <c r="Q71" i="10" s="1"/>
  <c r="S63" i="10"/>
  <c r="H49" i="10" s="1"/>
  <c r="R67" i="10"/>
  <c r="AD7" i="6"/>
  <c r="AC8" i="6"/>
  <c r="I49" i="10" l="1"/>
  <c r="W74" i="10"/>
  <c r="W73" i="10"/>
  <c r="R71" i="10"/>
  <c r="AE7" i="6"/>
  <c r="AD8" i="6"/>
  <c r="J49" i="10" l="1"/>
  <c r="H53" i="10"/>
  <c r="S67" i="10"/>
  <c r="W68" i="10"/>
  <c r="W69" i="10"/>
  <c r="W70" i="10"/>
  <c r="W72" i="10"/>
  <c r="AF7" i="6"/>
  <c r="AE8" i="6"/>
  <c r="H57" i="10" l="1"/>
  <c r="I53" i="10"/>
  <c r="K49" i="10"/>
  <c r="S71" i="10"/>
  <c r="W67" i="10"/>
  <c r="AF8" i="6"/>
  <c r="AG7" i="6"/>
  <c r="I57" i="10" l="1"/>
  <c r="L49" i="10"/>
  <c r="J53" i="10"/>
  <c r="J57" i="10" s="1"/>
  <c r="W71" i="10"/>
  <c r="AG8" i="6"/>
  <c r="AH7" i="6"/>
  <c r="K53" i="10" l="1"/>
  <c r="M49" i="10"/>
  <c r="U60" i="10"/>
  <c r="U55" i="10"/>
  <c r="U61" i="10"/>
  <c r="U56" i="10"/>
  <c r="U58" i="10"/>
  <c r="U59" i="10"/>
  <c r="U54" i="10"/>
  <c r="AH8" i="6"/>
  <c r="AI7" i="6"/>
  <c r="K57" i="10" l="1"/>
  <c r="L53" i="10"/>
  <c r="L57" i="10" s="1"/>
  <c r="N49" i="10"/>
  <c r="AI8" i="6"/>
  <c r="AJ7" i="6"/>
  <c r="U53" i="10" l="1"/>
  <c r="U57" i="10"/>
  <c r="M53" i="10"/>
  <c r="M57" i="10" s="1"/>
  <c r="O49" i="10"/>
  <c r="AJ8" i="6"/>
  <c r="AK7" i="6"/>
  <c r="P49" i="10" l="1"/>
  <c r="N53" i="10"/>
  <c r="N57" i="10" s="1"/>
  <c r="AK8" i="6"/>
  <c r="AL7" i="6"/>
  <c r="O53" i="10" l="1"/>
  <c r="O57" i="10" s="1"/>
  <c r="Q49" i="10"/>
  <c r="AL8" i="6"/>
  <c r="AM7" i="6"/>
  <c r="P53" i="10" l="1"/>
  <c r="P57" i="10" s="1"/>
  <c r="R49" i="10"/>
  <c r="AM8" i="6"/>
  <c r="AN7" i="6"/>
  <c r="Q53" i="10" l="1"/>
  <c r="Q57" i="10" s="1"/>
  <c r="S49" i="10"/>
  <c r="H35" i="10" s="1"/>
  <c r="AN8" i="6"/>
  <c r="AO7" i="6"/>
  <c r="I35" i="10" l="1"/>
  <c r="W59" i="10"/>
  <c r="W55" i="10"/>
  <c r="R53" i="10"/>
  <c r="R57" i="10" s="1"/>
  <c r="AO8" i="6"/>
  <c r="AP7" i="6"/>
  <c r="J35" i="10" l="1"/>
  <c r="S53" i="10"/>
  <c r="S57" i="10" s="1"/>
  <c r="W58" i="10"/>
  <c r="W61" i="10"/>
  <c r="W54" i="10"/>
  <c r="W60" i="10"/>
  <c r="W56" i="10"/>
  <c r="AP8" i="6"/>
  <c r="AQ7" i="6"/>
  <c r="AR7" i="6" l="1"/>
  <c r="AS7" i="6" s="1"/>
  <c r="AT7" i="6" s="1"/>
  <c r="AU7" i="6" s="1"/>
  <c r="AV7" i="6" s="1"/>
  <c r="AW7" i="6" s="1"/>
  <c r="AX7" i="6" s="1"/>
  <c r="AY7" i="6" s="1"/>
  <c r="AZ7" i="6" s="1"/>
  <c r="BA7" i="6" s="1"/>
  <c r="BA8" i="6" s="1"/>
  <c r="I39" i="10"/>
  <c r="I43" i="10" s="1"/>
  <c r="K35" i="10"/>
  <c r="H39" i="10"/>
  <c r="W53" i="10"/>
  <c r="BB7" i="6"/>
  <c r="AW8" i="6"/>
  <c r="AV8" i="6"/>
  <c r="AU8" i="6"/>
  <c r="AT8" i="6"/>
  <c r="AS8" i="6"/>
  <c r="AR8" i="6"/>
  <c r="AQ8" i="6"/>
  <c r="AX8" i="6" l="1"/>
  <c r="AY8" i="6"/>
  <c r="AZ8" i="6"/>
  <c r="L35" i="10"/>
  <c r="J39" i="10"/>
  <c r="H43" i="10"/>
  <c r="W57" i="10"/>
  <c r="BB8" i="6"/>
  <c r="BC7" i="6"/>
  <c r="U41" i="10" l="1"/>
  <c r="J43" i="10"/>
  <c r="BD7" i="6"/>
  <c r="BE7" i="6" s="1"/>
  <c r="BF7" i="6" s="1"/>
  <c r="K39" i="10"/>
  <c r="U40" i="10"/>
  <c r="U42" i="10"/>
  <c r="U44" i="10"/>
  <c r="U45" i="10"/>
  <c r="U46" i="10"/>
  <c r="U47" i="10"/>
  <c r="M35" i="10"/>
  <c r="BC8" i="6"/>
  <c r="K43" i="10" l="1"/>
  <c r="BD8" i="6"/>
  <c r="BE8" i="6"/>
  <c r="L39" i="10"/>
  <c r="L43" i="10" s="1"/>
  <c r="U43" i="10" s="1"/>
  <c r="N35" i="10"/>
  <c r="BG7" i="6"/>
  <c r="BF8" i="6"/>
  <c r="U39" i="10" l="1"/>
  <c r="O35" i="10"/>
  <c r="M39" i="10"/>
  <c r="M43" i="10" s="1"/>
  <c r="BG8" i="6"/>
  <c r="BH7" i="6"/>
  <c r="N39" i="10" l="1"/>
  <c r="N43" i="10"/>
  <c r="P35" i="10"/>
  <c r="BH8" i="6"/>
  <c r="BI7" i="6"/>
  <c r="BJ7" i="6" l="1"/>
  <c r="BK7" i="6" s="1"/>
  <c r="BL7" i="6" s="1"/>
  <c r="O39" i="10"/>
  <c r="O43" i="10" s="1"/>
  <c r="Q35" i="10"/>
  <c r="BL8" i="6"/>
  <c r="BM7" i="6"/>
  <c r="BK8" i="6"/>
  <c r="BI8" i="6"/>
  <c r="BJ8" i="6" l="1"/>
  <c r="BN7" i="6"/>
  <c r="BO7" i="6" s="1"/>
  <c r="R35" i="10"/>
  <c r="P39" i="10"/>
  <c r="P43" i="10" s="1"/>
  <c r="BM8" i="6"/>
  <c r="BN8" i="6" l="1"/>
  <c r="Q39" i="10"/>
  <c r="S35" i="10"/>
  <c r="Q43" i="10"/>
  <c r="BP7" i="6"/>
  <c r="BO8" i="6"/>
  <c r="BQ7" i="6" l="1"/>
  <c r="BR7" i="6" s="1"/>
  <c r="BS7" i="6" s="1"/>
  <c r="H21" i="10"/>
  <c r="R39" i="10"/>
  <c r="R43" i="10" s="1"/>
  <c r="BS8" i="6"/>
  <c r="BT7" i="6"/>
  <c r="BR8" i="6"/>
  <c r="BQ8" i="6"/>
  <c r="BP8" i="6"/>
  <c r="BU7" i="6" l="1"/>
  <c r="BV7" i="6" s="1"/>
  <c r="BW7" i="6" s="1"/>
  <c r="I21" i="10"/>
  <c r="S39" i="10"/>
  <c r="S43" i="10" s="1"/>
  <c r="W47" i="10"/>
  <c r="W42" i="10"/>
  <c r="W45" i="10"/>
  <c r="W46" i="10"/>
  <c r="W44" i="10"/>
  <c r="W41" i="10"/>
  <c r="BX7" i="6"/>
  <c r="BW8" i="6"/>
  <c r="BV8" i="6"/>
  <c r="BU8" i="6"/>
  <c r="BT8" i="6"/>
  <c r="H25" i="10" l="1"/>
  <c r="J21" i="10"/>
  <c r="W40" i="10"/>
  <c r="BX8" i="6"/>
  <c r="BY7" i="6"/>
  <c r="H29" i="10" l="1"/>
  <c r="K21" i="10"/>
  <c r="I25" i="10"/>
  <c r="W39" i="10"/>
  <c r="BY8" i="6"/>
  <c r="BZ7" i="6"/>
  <c r="CA7" i="6" l="1"/>
  <c r="CB7" i="6" s="1"/>
  <c r="J25" i="10"/>
  <c r="L21" i="10"/>
  <c r="I29" i="10"/>
  <c r="CB8" i="6"/>
  <c r="CC7" i="6"/>
  <c r="W43" i="10"/>
  <c r="BZ8" i="6"/>
  <c r="U26" i="10" l="1"/>
  <c r="CA8" i="6"/>
  <c r="J29" i="10"/>
  <c r="U27" i="10"/>
  <c r="U31" i="10"/>
  <c r="U30" i="10"/>
  <c r="U32" i="10"/>
  <c r="U28" i="10"/>
  <c r="M21" i="10"/>
  <c r="U33" i="10"/>
  <c r="K25" i="10"/>
  <c r="CD7" i="6"/>
  <c r="CC8" i="6"/>
  <c r="CE7" i="6" l="1"/>
  <c r="N21" i="10"/>
  <c r="K29" i="10"/>
  <c r="L25" i="10"/>
  <c r="U25" i="10" s="1"/>
  <c r="CF7" i="6"/>
  <c r="CE8" i="6"/>
  <c r="CD8" i="6"/>
  <c r="U29" i="10" l="1"/>
  <c r="L29" i="10"/>
  <c r="O21" i="10"/>
  <c r="M25" i="10"/>
  <c r="CF8" i="6"/>
  <c r="CG7" i="6"/>
  <c r="CH7" i="6" l="1"/>
  <c r="CI7" i="6" s="1"/>
  <c r="P21" i="10"/>
  <c r="M29" i="10"/>
  <c r="N25" i="10"/>
  <c r="CI8" i="6"/>
  <c r="CJ7" i="6"/>
  <c r="CH8" i="6"/>
  <c r="CG8" i="6"/>
  <c r="O25" i="10" l="1"/>
  <c r="Q21" i="10"/>
  <c r="N29" i="10"/>
  <c r="CJ8" i="6"/>
  <c r="CK7" i="6"/>
  <c r="R21" i="10" l="1"/>
  <c r="P25" i="10"/>
  <c r="O29" i="10"/>
  <c r="CL7" i="6"/>
  <c r="CK8" i="6"/>
  <c r="P29" i="10" l="1"/>
  <c r="Q25" i="10"/>
  <c r="S21" i="10"/>
  <c r="H7" i="10" s="1"/>
  <c r="CM7" i="6"/>
  <c r="CL8" i="6"/>
  <c r="CN7" i="6" l="1"/>
  <c r="R25" i="10"/>
  <c r="R29" i="10" s="1"/>
  <c r="Q29" i="10"/>
  <c r="U63" i="10"/>
  <c r="U49" i="10"/>
  <c r="U76" i="10"/>
  <c r="U89" i="10"/>
  <c r="W33" i="10"/>
  <c r="W32" i="10"/>
  <c r="W31" i="10"/>
  <c r="W30" i="10"/>
  <c r="W28" i="10"/>
  <c r="W27" i="10"/>
  <c r="W26" i="10"/>
  <c r="CM8" i="6"/>
  <c r="CO7" i="6" l="1"/>
  <c r="CP7" i="6" s="1"/>
  <c r="CN8" i="6"/>
  <c r="H11" i="10"/>
  <c r="S25" i="10"/>
  <c r="W25" i="10" s="1"/>
  <c r="CP8" i="6" l="1"/>
  <c r="CQ7" i="6"/>
  <c r="CV22" i="6"/>
  <c r="CV15" i="6"/>
  <c r="CV12" i="6"/>
  <c r="CV21" i="6"/>
  <c r="CV18" i="6"/>
  <c r="CV13" i="6"/>
  <c r="CV19" i="6"/>
  <c r="CV16" i="6"/>
  <c r="CV11" i="6"/>
  <c r="CV14" i="6"/>
  <c r="CO8" i="6"/>
  <c r="U11" i="10"/>
  <c r="H15" i="10"/>
  <c r="U15" i="10" s="1"/>
  <c r="W11" i="10"/>
  <c r="S29" i="10"/>
  <c r="W29" i="10" s="1"/>
  <c r="CQ8" i="6" l="1"/>
  <c r="CV7" i="6"/>
  <c r="CV24" i="6"/>
  <c r="CV17" i="6"/>
  <c r="CV20" i="6"/>
  <c r="CV23" i="6"/>
  <c r="CT14" i="6"/>
  <c r="CT23" i="6"/>
  <c r="CT22" i="6"/>
  <c r="CT11" i="6"/>
  <c r="CT24" i="6"/>
  <c r="CT21" i="6"/>
  <c r="CT16" i="6"/>
  <c r="CT15" i="6"/>
  <c r="CT20" i="6"/>
  <c r="CT12" i="6"/>
  <c r="CT18" i="6"/>
  <c r="CT19" i="6"/>
  <c r="CT17" i="6"/>
  <c r="CT13" i="6"/>
  <c r="W15" i="10"/>
</calcChain>
</file>

<file path=xl/sharedStrings.xml><?xml version="1.0" encoding="utf-8"?>
<sst xmlns="http://schemas.openxmlformats.org/spreadsheetml/2006/main" count="132" uniqueCount="71">
  <si>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</si>
  <si>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</si>
  <si>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</si>
  <si>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</si>
  <si>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</si>
  <si>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</si>
  <si>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</si>
  <si>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</si>
  <si>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</si>
  <si>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</si>
  <si>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</si>
  <si>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</si>
  <si>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</si>
  <si>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</si>
  <si>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</si>
  <si>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</si>
  <si>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</si>
  <si>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</si>
  <si>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</si>
  <si>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</si>
  <si>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</si>
  <si>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</si>
  <si>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</si>
  <si>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</si>
  <si>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</si>
  <si>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</si>
  <si>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</si>
  <si>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</si>
  <si>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</si>
  <si>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</si>
  <si>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0,50% ao ano sobre o valor de mercado das Cotas</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</si>
  <si>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</si>
  <si>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</si>
  <si>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</si>
  <si>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</si>
  <si>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</si>
  <si>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</si>
  <si>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</si>
  <si>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</si>
  <si>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</si>
  <si>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</si>
  <si>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</si>
  <si>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</si>
  <si>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</si>
  <si>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</si>
  <si>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</si>
  <si>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</si>
  <si>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</si>
  <si>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Hedge Shopping Parque Dom Pedro Fundo de Investimento Imobiliário - HPDP11</t>
  </si>
  <si>
    <t>Dezembro de 2019</t>
  </si>
  <si>
    <t>Shopping Parque Dom Pedro</t>
  </si>
  <si>
    <t>Campinas - SP</t>
  </si>
  <si>
    <t>Hedge Parque D. Pedro 2021</t>
  </si>
  <si>
    <t>Hedge Parque D. Pedro 2020</t>
  </si>
  <si>
    <t>Hedge Parque D. Pedro 2019</t>
  </si>
  <si>
    <t>Participação</t>
  </si>
  <si>
    <t>Rendimento HPDP11</t>
  </si>
  <si>
    <t>Indicadores Operacionais (100%)</t>
  </si>
  <si>
    <t>Hedge Parque D. Pedro 2022</t>
  </si>
  <si>
    <t>Hedge Parque D. Pedro 2023</t>
  </si>
  <si>
    <t>Rendimento HPDP13</t>
  </si>
  <si>
    <t>Hedge Parque D. Pedro 2024</t>
  </si>
  <si>
    <t>SSS (%)</t>
  </si>
  <si>
    <t>Inadimplência Líquida 12m</t>
  </si>
  <si>
    <t>ALLOS</t>
  </si>
  <si>
    <t>Hedge Parque D. Pedro 2025</t>
  </si>
  <si>
    <t>Aluguel mínimo</t>
  </si>
  <si>
    <t>Aluguel complementar</t>
  </si>
  <si>
    <t>Aluguel quiosques/mídia/eventos</t>
  </si>
  <si>
    <t>Hedge Parque D. Pedro 2026</t>
  </si>
  <si>
    <t>Fluxo de Caixa HPDP11 (22,616%)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</si>
</sst>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4">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169" fontId="235" fillId="0" borderId="0" xfId="1" applyNumberFormat="1" applyFont="1" applyAlignment="1">
      <alignment horizontal="left" vertical="center" indent="1"/>
    </xf>
    <xf numFmtId="169" fontId="237" fillId="0" borderId="0" xfId="1" applyNumberFormat="1" applyFont="1" applyAlignment="1">
      <alignment horizontal="left" vertical="center" indent="1"/>
    </xf>
    <xf numFmtId="170" fontId="235" fillId="0" borderId="0" xfId="3" applyFont="1" applyFill="1" applyBorder="1" applyAlignment="1">
      <alignment horizontal="right" vertical="center"/>
    </xf>
    <xf numFmtId="321" fontId="232" fillId="0" borderId="0" xfId="4"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0</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1027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proporcionar a seus cotistas a valorização e a rentabilidade de suas cotas no longo prazo, objetivando a obtenção de renda pelo investimento de seu patrimônio líquido, direta ou indiretamente, no empreendimento imobiliário denominado Shopping Parque Dom Pedro, localizado na Avenida Guilherme Campos, nº 500, na cidade de Campinas, Estado de São Paulo.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abSelected="1" zoomScaleNormal="100"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48</v>
      </c>
    </row>
    <row r="8" spans="1:2" ht="15.75">
      <c r="A8" s="4"/>
      <c r="B8" s="2"/>
    </row>
    <row r="9" spans="1:2" ht="18.75">
      <c r="A9" s="4"/>
      <c r="B9" s="15" t="s">
        <v>0</v>
      </c>
    </row>
    <row r="15" spans="1:2" ht="18.75">
      <c r="B15" s="15" t="s">
        <v>1</v>
      </c>
    </row>
    <row r="17" spans="1:5" ht="15.75">
      <c r="B17" s="13" t="s">
        <v>2</v>
      </c>
      <c r="E17" s="12" t="s">
        <v>49</v>
      </c>
    </row>
    <row r="18" spans="1:5" ht="7.5" customHeight="1">
      <c r="B18" s="13"/>
      <c r="E18" s="12"/>
    </row>
    <row r="19" spans="1:5" ht="15.75">
      <c r="B19" s="13" t="s">
        <v>10</v>
      </c>
      <c r="E19" s="12" t="s">
        <v>9</v>
      </c>
    </row>
    <row r="20" spans="1:5" ht="7.5" customHeight="1">
      <c r="B20" s="13"/>
      <c r="E20" s="12"/>
    </row>
    <row r="21" spans="1:5" ht="15.75">
      <c r="B21" s="13" t="s">
        <v>11</v>
      </c>
      <c r="E21" s="12" t="s">
        <v>12</v>
      </c>
    </row>
    <row r="22" spans="1:5" ht="7.5" customHeight="1">
      <c r="B22" s="13"/>
      <c r="E22" s="12"/>
    </row>
    <row r="23" spans="1:5" ht="15.75">
      <c r="B23" s="13" t="s">
        <v>13</v>
      </c>
      <c r="E23" s="12" t="s">
        <v>30</v>
      </c>
    </row>
    <row r="24" spans="1:5" ht="7.5" customHeight="1">
      <c r="B24" s="13"/>
      <c r="E24" s="12"/>
    </row>
    <row r="25" spans="1:5" ht="15.75">
      <c r="B25" s="13" t="s">
        <v>14</v>
      </c>
      <c r="E25" s="12" t="s">
        <v>15</v>
      </c>
    </row>
    <row r="26" spans="1:5" ht="7.5" customHeight="1">
      <c r="B26" s="13"/>
      <c r="E26" s="12"/>
    </row>
    <row r="27" spans="1:5" ht="15.75">
      <c r="B27" s="13" t="s">
        <v>16</v>
      </c>
      <c r="E27" s="12" t="s">
        <v>31</v>
      </c>
    </row>
    <row r="28" spans="1:5" ht="7.5" customHeight="1">
      <c r="B28" s="13"/>
      <c r="E28" s="12"/>
    </row>
    <row r="29" spans="1:5" ht="15.75">
      <c r="A29" s="4"/>
      <c r="B29" s="13" t="s">
        <v>17</v>
      </c>
      <c r="E29" s="12" t="s">
        <v>18</v>
      </c>
    </row>
    <row r="30" spans="1:5" ht="7.5" customHeight="1">
      <c r="A30" s="4"/>
      <c r="B30" s="13"/>
      <c r="E30" s="12"/>
    </row>
    <row r="31" spans="1:5" ht="15.75">
      <c r="A31" s="4"/>
      <c r="B31" s="13" t="s">
        <v>19</v>
      </c>
      <c r="E31" s="12" t="s">
        <v>20</v>
      </c>
    </row>
    <row r="32" spans="1:5" ht="7.5" customHeight="1">
      <c r="B32" s="13"/>
      <c r="E32" s="12"/>
    </row>
    <row r="33" spans="2:15" ht="15" customHeight="1">
      <c r="B33" s="81" t="s">
        <v>8</v>
      </c>
      <c r="C33" s="81"/>
      <c r="D33" s="81"/>
      <c r="E33" s="81"/>
      <c r="F33" s="81"/>
      <c r="G33" s="81"/>
      <c r="H33" s="81"/>
      <c r="I33" s="81"/>
      <c r="J33" s="81"/>
      <c r="K33" s="81"/>
      <c r="L33" s="81"/>
      <c r="M33" s="81"/>
      <c r="N33" s="81"/>
      <c r="O33" s="81"/>
    </row>
    <row r="34" spans="2:15">
      <c r="B34" s="81"/>
      <c r="C34" s="81"/>
      <c r="D34" s="81"/>
      <c r="E34" s="81"/>
      <c r="F34" s="81"/>
      <c r="G34" s="81"/>
      <c r="H34" s="81"/>
      <c r="I34" s="81"/>
      <c r="J34" s="81"/>
      <c r="K34" s="81"/>
      <c r="L34" s="81"/>
      <c r="M34" s="81"/>
      <c r="N34" s="81"/>
      <c r="O34" s="81"/>
    </row>
    <row r="35" spans="2:15">
      <c r="B35" s="81"/>
      <c r="C35" s="81"/>
      <c r="D35" s="81"/>
      <c r="E35" s="81"/>
      <c r="F35" s="81"/>
      <c r="G35" s="81"/>
      <c r="H35" s="81"/>
      <c r="I35" s="81"/>
      <c r="J35" s="81"/>
      <c r="K35" s="81"/>
      <c r="L35" s="81"/>
      <c r="M35" s="81"/>
      <c r="N35" s="81"/>
      <c r="O35" s="81"/>
    </row>
    <row r="36" spans="2:15">
      <c r="B36" s="81"/>
      <c r="C36" s="81"/>
      <c r="D36" s="81"/>
      <c r="E36" s="81"/>
      <c r="F36" s="81"/>
      <c r="G36" s="81"/>
      <c r="H36" s="81"/>
      <c r="I36" s="81"/>
      <c r="J36" s="81"/>
      <c r="K36" s="81"/>
      <c r="L36" s="81"/>
      <c r="M36" s="81"/>
      <c r="N36" s="81"/>
      <c r="O36" s="81"/>
    </row>
    <row r="37" spans="2:15">
      <c r="B37" s="81"/>
      <c r="C37" s="81"/>
      <c r="D37" s="81"/>
      <c r="E37" s="81"/>
      <c r="F37" s="81"/>
      <c r="G37" s="81"/>
      <c r="H37" s="81"/>
      <c r="I37" s="81"/>
      <c r="J37" s="81"/>
      <c r="K37" s="81"/>
      <c r="L37" s="81"/>
      <c r="M37" s="81"/>
      <c r="N37" s="81"/>
      <c r="O37" s="81"/>
    </row>
    <row r="38" spans="2:15">
      <c r="B38" s="81"/>
      <c r="C38" s="81"/>
      <c r="D38" s="81"/>
      <c r="E38" s="81"/>
      <c r="F38" s="81"/>
      <c r="G38" s="81"/>
      <c r="H38" s="81"/>
      <c r="I38" s="81"/>
      <c r="J38" s="81"/>
      <c r="K38" s="81"/>
      <c r="L38" s="81"/>
      <c r="M38" s="81"/>
      <c r="N38" s="81"/>
      <c r="O38" s="81"/>
    </row>
    <row r="39" spans="2:15">
      <c r="B39" s="81"/>
      <c r="C39" s="81"/>
      <c r="D39" s="81"/>
      <c r="E39" s="81"/>
      <c r="F39" s="81"/>
      <c r="G39" s="81"/>
      <c r="H39" s="81"/>
      <c r="I39" s="81"/>
      <c r="J39" s="81"/>
      <c r="K39" s="81"/>
      <c r="L39" s="81"/>
      <c r="M39" s="81"/>
      <c r="N39" s="81"/>
      <c r="O39" s="81"/>
    </row>
    <row r="40" spans="2:15">
      <c r="B40" s="81"/>
      <c r="C40" s="81"/>
      <c r="D40" s="81"/>
      <c r="E40" s="81"/>
      <c r="F40" s="81"/>
      <c r="G40" s="81"/>
      <c r="H40" s="81"/>
      <c r="I40" s="81"/>
      <c r="J40" s="81"/>
      <c r="K40" s="81"/>
      <c r="L40" s="81"/>
      <c r="M40" s="81"/>
      <c r="N40" s="81"/>
      <c r="O40" s="81"/>
    </row>
    <row r="41" spans="2:15">
      <c r="B41" s="81"/>
      <c r="C41" s="81"/>
      <c r="D41" s="81"/>
      <c r="E41" s="81"/>
      <c r="F41" s="81"/>
      <c r="G41" s="81"/>
      <c r="H41" s="81"/>
      <c r="I41" s="81"/>
      <c r="J41" s="81"/>
      <c r="K41" s="81"/>
      <c r="L41" s="81"/>
      <c r="M41" s="81"/>
      <c r="N41" s="81"/>
      <c r="O41" s="81"/>
    </row>
    <row r="42" spans="2:15">
      <c r="B42" s="81"/>
      <c r="C42" s="81"/>
      <c r="D42" s="81"/>
      <c r="E42" s="81"/>
      <c r="F42" s="81"/>
      <c r="G42" s="81"/>
      <c r="H42" s="81"/>
      <c r="I42" s="81"/>
      <c r="J42" s="81"/>
      <c r="K42" s="81"/>
      <c r="L42" s="81"/>
      <c r="M42" s="81"/>
      <c r="N42" s="81"/>
      <c r="O42" s="81"/>
    </row>
    <row r="43" spans="2:15">
      <c r="B43" s="81"/>
      <c r="C43" s="81"/>
      <c r="D43" s="81"/>
      <c r="E43" s="81"/>
      <c r="F43" s="81"/>
      <c r="G43" s="81"/>
      <c r="H43" s="81"/>
      <c r="I43" s="81"/>
      <c r="J43" s="81"/>
      <c r="K43" s="81"/>
      <c r="L43" s="81"/>
      <c r="M43" s="81"/>
      <c r="N43" s="81"/>
      <c r="O43" s="81"/>
    </row>
  </sheetData>
  <mergeCells count="1">
    <mergeCell ref="B33:O4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48</v>
      </c>
      <c r="C7" s="14"/>
      <c r="D7" s="14"/>
      <c r="E7" s="14"/>
      <c r="F7" s="14"/>
      <c r="G7" s="14"/>
      <c r="H7" s="14"/>
    </row>
    <row r="8" spans="1:26">
      <c r="A8" s="4"/>
      <c r="Q8" s="34"/>
      <c r="V8" s="21"/>
      <c r="Y8" s="34"/>
      <c r="Z8"/>
    </row>
    <row r="9" spans="1:26" ht="31.5" customHeight="1">
      <c r="A9" s="4"/>
      <c r="B9" s="55" t="s">
        <v>32</v>
      </c>
      <c r="C9" s="56" t="s">
        <v>6</v>
      </c>
      <c r="D9" s="56" t="s">
        <v>55</v>
      </c>
      <c r="E9" s="56" t="s">
        <v>21</v>
      </c>
      <c r="F9" s="55" t="s">
        <v>7</v>
      </c>
      <c r="G9" s="55" t="s">
        <v>33</v>
      </c>
      <c r="H9" s="57" t="s">
        <v>29</v>
      </c>
      <c r="Q9" s="34"/>
      <c r="W9" s="34"/>
      <c r="X9" s="34"/>
      <c r="Y9" s="34"/>
    </row>
    <row r="10" spans="1:26" ht="31.5" customHeight="1">
      <c r="B10" s="51" t="s">
        <v>50</v>
      </c>
      <c r="C10" s="52">
        <v>126359.20999999998</v>
      </c>
      <c r="D10" s="80">
        <v>0.22616</v>
      </c>
      <c r="E10" s="52">
        <f t="shared" ref="E10" si="0">+C10*D10</f>
        <v>28577.398933599994</v>
      </c>
      <c r="F10" s="53" t="s">
        <v>51</v>
      </c>
      <c r="G10" s="74">
        <v>2002</v>
      </c>
      <c r="H10" s="54" t="s">
        <v>64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3"/>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69</v>
      </c>
      <c r="C7" s="22"/>
      <c r="D7" s="22"/>
      <c r="E7" s="22"/>
      <c r="F7" s="23"/>
      <c r="G7" s="23"/>
      <c r="H7" s="24">
        <f>EDATE(S21,1)</f>
        <v>46023</v>
      </c>
      <c r="I7" s="24">
        <f>EDATE(H7,1)</f>
        <v>46054</v>
      </c>
      <c r="J7" s="24">
        <f>EDATE(I7,1)</f>
        <v>46082</v>
      </c>
      <c r="K7" s="24">
        <f>EDATE(J7,1)</f>
        <v>46113</v>
      </c>
      <c r="L7" s="24">
        <f>EDATE(K7,1)</f>
        <v>46143</v>
      </c>
      <c r="U7" s="24" t="str">
        <f>"Jan/"&amp;PROPER(TEXT(MAX($H$7:$S$7),"mmm"))&amp;"-"&amp;RIGHT(W7,2)</f>
        <v>Jan/Mai-26</v>
      </c>
      <c r="W7" s="63">
        <v>2026</v>
      </c>
    </row>
    <row r="8" spans="2:23" ht="5.0999999999999996" customHeight="1">
      <c r="B8" s="3"/>
      <c r="C8" s="6"/>
      <c r="D8" s="6"/>
      <c r="E8" s="6"/>
      <c r="H8" s="8"/>
      <c r="I8" s="8"/>
      <c r="J8" s="8"/>
      <c r="K8" s="8"/>
      <c r="L8" s="8"/>
      <c r="U8" s="7"/>
      <c r="W8" s="7"/>
    </row>
    <row r="9" spans="2:23" ht="5.0999999999999996" customHeight="1">
      <c r="B9" s="3"/>
      <c r="C9" s="6"/>
      <c r="D9" s="6"/>
      <c r="E9" s="6"/>
      <c r="H9" s="8"/>
      <c r="I9" s="8"/>
      <c r="J9" s="8"/>
      <c r="K9" s="8"/>
      <c r="L9" s="8"/>
      <c r="U9" s="7"/>
      <c r="W9" s="7"/>
    </row>
    <row r="10" spans="2:23" ht="16.5" customHeight="1">
      <c r="B10" s="68"/>
      <c r="C10" s="68"/>
      <c r="D10" s="68"/>
      <c r="E10" s="68"/>
      <c r="H10" s="69"/>
      <c r="I10" s="69"/>
      <c r="J10" s="69"/>
      <c r="K10" s="69"/>
      <c r="L10" s="69"/>
      <c r="U10" s="69"/>
      <c r="W10" s="69"/>
    </row>
    <row r="11" spans="2:23" ht="16.5" customHeight="1">
      <c r="B11" s="64" t="s">
        <v>40</v>
      </c>
      <c r="C11" s="64"/>
      <c r="D11" s="64"/>
      <c r="E11" s="64"/>
      <c r="H11" s="65">
        <f t="shared" ref="H11:I11" si="0">+H12+H13</f>
        <v>2604335.3899999997</v>
      </c>
      <c r="I11" s="65">
        <f t="shared" si="0"/>
        <v>3708058.0900000003</v>
      </c>
      <c r="J11" s="65">
        <f t="shared" ref="J11:K11" si="1">+J12+J13</f>
        <v>4461067.8059440004</v>
      </c>
      <c r="K11" s="65">
        <f t="shared" si="1"/>
        <v>4662761.4852120001</v>
      </c>
      <c r="L11" s="65">
        <f t="shared" ref="L11" si="2">+L12+L13</f>
        <v>5815430.3099999949</v>
      </c>
      <c r="U11" s="65">
        <f ca="1">SUM(OFFSET(A11,0,7,,MONTH(MAX($H$7:$S$7))))</f>
        <v>21251653.081155993</v>
      </c>
      <c r="W11" s="65">
        <f>SUM(H11:S11)</f>
        <v>21251653.081155993</v>
      </c>
    </row>
    <row r="12" spans="2:23" ht="16.5" customHeight="1">
      <c r="B12" s="66" t="s">
        <v>41</v>
      </c>
      <c r="C12" s="66"/>
      <c r="D12" s="66"/>
      <c r="E12" s="66"/>
      <c r="H12" s="67">
        <v>2140321.5799999996</v>
      </c>
      <c r="I12" s="67">
        <v>3500243.91</v>
      </c>
      <c r="J12" s="67">
        <v>4103424.8059440008</v>
      </c>
      <c r="K12" s="67">
        <v>3597460.2652119999</v>
      </c>
      <c r="L12" s="67">
        <v>4167792.8699999996</v>
      </c>
      <c r="U12" s="67">
        <f t="shared" ref="U12:U17" ca="1" si="3">SUM(OFFSET(A12,0,7,,MONTH(MAX($H$7:$S$7))))</f>
        <v>17509243.431156002</v>
      </c>
      <c r="W12" s="67">
        <f>SUM(H12:S12)</f>
        <v>17509243.431156002</v>
      </c>
    </row>
    <row r="13" spans="2:23" ht="16.5" customHeight="1">
      <c r="B13" s="66" t="s">
        <v>42</v>
      </c>
      <c r="C13" s="66"/>
      <c r="D13" s="66"/>
      <c r="E13" s="66"/>
      <c r="H13" s="67">
        <v>464013.81</v>
      </c>
      <c r="I13" s="67">
        <v>207814.18</v>
      </c>
      <c r="J13" s="67">
        <v>357642.99999999965</v>
      </c>
      <c r="K13" s="67">
        <v>1065301.22</v>
      </c>
      <c r="L13" s="67">
        <v>1647637.4399999955</v>
      </c>
      <c r="U13" s="67">
        <f t="shared" ca="1" si="3"/>
        <v>3742409.6499999948</v>
      </c>
      <c r="W13" s="67">
        <f t="shared" ref="W13:W17" si="4">SUM(H13:S13)</f>
        <v>3742409.6499999948</v>
      </c>
    </row>
    <row r="14" spans="2:23" ht="16.5" customHeight="1">
      <c r="B14" s="64" t="s">
        <v>43</v>
      </c>
      <c r="C14" s="64"/>
      <c r="D14" s="64"/>
      <c r="E14" s="64"/>
      <c r="H14" s="65">
        <v>-152159.95000000001</v>
      </c>
      <c r="I14" s="65">
        <v>-149891.10999999999</v>
      </c>
      <c r="J14" s="65">
        <v>-145400.65</v>
      </c>
      <c r="K14" s="65">
        <v>-183398.78999999998</v>
      </c>
      <c r="L14" s="65">
        <v>-303337.26999999996</v>
      </c>
      <c r="U14" s="65">
        <f t="shared" ca="1" si="3"/>
        <v>-934187.77</v>
      </c>
      <c r="W14" s="65">
        <f t="shared" si="4"/>
        <v>-934187.77</v>
      </c>
    </row>
    <row r="15" spans="2:23" ht="16.5" customHeight="1">
      <c r="B15" s="68" t="s">
        <v>44</v>
      </c>
      <c r="C15" s="68"/>
      <c r="D15" s="68"/>
      <c r="E15" s="68"/>
      <c r="H15" s="69">
        <f>+H11+H14</f>
        <v>2452175.4399999995</v>
      </c>
      <c r="I15" s="69">
        <f>+I11+I14</f>
        <v>3558166.9800000004</v>
      </c>
      <c r="J15" s="69">
        <f>+J11+J14</f>
        <v>4315667.155944</v>
      </c>
      <c r="K15" s="69">
        <f>+K11+K14</f>
        <v>4479362.695212</v>
      </c>
      <c r="L15" s="69">
        <f>+L11+L14</f>
        <v>5512093.0399999954</v>
      </c>
      <c r="U15" s="69">
        <f t="shared" ca="1" si="3"/>
        <v>20317465.311155993</v>
      </c>
      <c r="W15" s="69">
        <f t="shared" si="4"/>
        <v>20317465.311155993</v>
      </c>
    </row>
    <row r="16" spans="2:23" ht="16.5" customHeight="1">
      <c r="B16" s="64" t="s">
        <v>56</v>
      </c>
      <c r="C16" s="64"/>
      <c r="D16" s="64"/>
      <c r="E16" s="64"/>
      <c r="H16" s="65">
        <v>1841280.0000000002</v>
      </c>
      <c r="I16" s="65">
        <v>3945600.0000000005</v>
      </c>
      <c r="J16" s="65">
        <v>2696160</v>
      </c>
      <c r="K16" s="65">
        <v>4301105.12</v>
      </c>
      <c r="L16" s="65">
        <v>4301105.12</v>
      </c>
      <c r="U16" s="65">
        <f t="shared" ca="1" si="3"/>
        <v>17085250.240000002</v>
      </c>
      <c r="W16" s="65">
        <f t="shared" si="4"/>
        <v>17085250.240000002</v>
      </c>
    </row>
    <row r="17" spans="2:23" ht="16.5" customHeight="1">
      <c r="B17" s="75" t="s">
        <v>60</v>
      </c>
      <c r="C17" s="75"/>
      <c r="D17" s="75"/>
      <c r="E17" s="75"/>
      <c r="H17" s="76">
        <v>183476.28</v>
      </c>
      <c r="I17" s="76">
        <v>1450254.9100000001</v>
      </c>
      <c r="J17" s="76">
        <v>1715921.1600000001</v>
      </c>
      <c r="K17" s="76">
        <v>0</v>
      </c>
      <c r="L17" s="76">
        <v>0</v>
      </c>
      <c r="U17" s="76">
        <f t="shared" ca="1" si="3"/>
        <v>3349652.3500000006</v>
      </c>
      <c r="W17" s="76">
        <f t="shared" si="4"/>
        <v>3349652.3500000006</v>
      </c>
    </row>
    <row r="18" spans="2:23" ht="16.5" customHeight="1">
      <c r="B18" s="68" t="s">
        <v>45</v>
      </c>
      <c r="C18" s="70"/>
      <c r="D18" s="70"/>
      <c r="E18" s="70"/>
      <c r="H18" s="71">
        <v>0.74579545012165438</v>
      </c>
      <c r="I18" s="71">
        <v>1.0821675729927009</v>
      </c>
      <c r="J18" s="71">
        <v>1.3125508381824817</v>
      </c>
      <c r="K18" s="71">
        <v>0.63528120514276576</v>
      </c>
      <c r="L18" s="71">
        <v>0.7817471697599423</v>
      </c>
      <c r="U18" s="71">
        <f ca="1">AVERAGE(OFFSET(A18,0,7,,MONTH(MAX($H$7:$S$7))))</f>
        <v>0.91150844723990898</v>
      </c>
      <c r="W18" s="71">
        <f>AVERAGE(H18:S18)</f>
        <v>0.91150844723990898</v>
      </c>
    </row>
    <row r="19" spans="2:23" ht="16.5" customHeight="1">
      <c r="B19" s="68" t="s">
        <v>46</v>
      </c>
      <c r="C19" s="70"/>
      <c r="D19" s="70"/>
      <c r="E19" s="70"/>
      <c r="H19" s="71">
        <v>0.56000000000000005</v>
      </c>
      <c r="I19" s="71">
        <v>1.2000000000000002</v>
      </c>
      <c r="J19" s="71">
        <v>0.82</v>
      </c>
      <c r="K19" s="71">
        <v>0.61</v>
      </c>
      <c r="L19" s="71">
        <v>0.61</v>
      </c>
      <c r="T19" s="4"/>
      <c r="U19" s="71">
        <f ca="1">AVERAGE(OFFSET(A19,0,7,,MONTH(MAX($H$7:$S$7))))</f>
        <v>0.76</v>
      </c>
      <c r="W19" s="71">
        <f>AVERAGE(H19:S19)</f>
        <v>0.76</v>
      </c>
    </row>
    <row r="20" spans="2:23" ht="16.5" customHeight="1">
      <c r="B20" s="77"/>
      <c r="C20" s="78"/>
      <c r="D20" s="78"/>
      <c r="E20" s="78"/>
      <c r="H20" s="79"/>
      <c r="I20" s="79"/>
      <c r="J20" s="79"/>
      <c r="K20" s="79"/>
      <c r="L20" s="79"/>
      <c r="M20" s="79"/>
      <c r="N20" s="79"/>
      <c r="O20" s="79"/>
      <c r="P20" s="79"/>
      <c r="Q20" s="79"/>
      <c r="R20" s="79"/>
      <c r="S20" s="79"/>
      <c r="U20" s="7"/>
      <c r="W20" s="7"/>
    </row>
    <row r="21" spans="2:23" ht="24.95" customHeight="1">
      <c r="B21" s="25" t="s">
        <v>65</v>
      </c>
      <c r="C21" s="22"/>
      <c r="D21" s="22"/>
      <c r="E21" s="22"/>
      <c r="F21" s="23"/>
      <c r="G21" s="23"/>
      <c r="H21" s="24">
        <f>EDATE(S35,1)</f>
        <v>45658</v>
      </c>
      <c r="I21" s="24">
        <f t="shared" ref="I21:N21" si="5">EDATE(H21,1)</f>
        <v>45689</v>
      </c>
      <c r="J21" s="24">
        <f t="shared" si="5"/>
        <v>45717</v>
      </c>
      <c r="K21" s="24">
        <f t="shared" si="5"/>
        <v>45748</v>
      </c>
      <c r="L21" s="24">
        <f t="shared" si="5"/>
        <v>45778</v>
      </c>
      <c r="M21" s="24">
        <f t="shared" si="5"/>
        <v>45809</v>
      </c>
      <c r="N21" s="24">
        <f t="shared" si="5"/>
        <v>45839</v>
      </c>
      <c r="O21" s="24">
        <f t="shared" ref="O21:Q21" si="6">EDATE(N21,1)</f>
        <v>45870</v>
      </c>
      <c r="P21" s="24">
        <f t="shared" si="6"/>
        <v>45901</v>
      </c>
      <c r="Q21" s="24">
        <f t="shared" si="6"/>
        <v>45931</v>
      </c>
      <c r="R21" s="24">
        <f t="shared" ref="R21" si="7">EDATE(Q21,1)</f>
        <v>45962</v>
      </c>
      <c r="S21" s="24">
        <f>EDATE(R21,1)</f>
        <v>45992</v>
      </c>
      <c r="U21" s="24" t="str">
        <f>"Jan/"&amp;PROPER(TEXT(MAX($H$7:$S$7),"mmm"))&amp;"-"&amp;RIGHT(W21,2)</f>
        <v>Jan/Mai-25</v>
      </c>
      <c r="W21" s="63">
        <v>2025</v>
      </c>
    </row>
    <row r="22" spans="2:23" ht="5.0999999999999996" customHeight="1">
      <c r="B22" s="3"/>
      <c r="C22" s="6"/>
      <c r="D22" s="6"/>
      <c r="E22" s="6"/>
      <c r="H22" s="8"/>
      <c r="I22" s="8"/>
      <c r="J22" s="8"/>
      <c r="K22" s="8"/>
      <c r="L22" s="8"/>
      <c r="M22" s="8"/>
      <c r="N22" s="8"/>
      <c r="O22" s="8"/>
      <c r="P22" s="8"/>
      <c r="Q22" s="8"/>
      <c r="R22" s="8"/>
      <c r="S22" s="8"/>
      <c r="U22" s="7"/>
      <c r="W22" s="7"/>
    </row>
    <row r="23" spans="2:23" ht="5.0999999999999996" customHeight="1">
      <c r="B23" s="3"/>
      <c r="C23" s="6"/>
      <c r="D23" s="6"/>
      <c r="E23" s="6"/>
      <c r="H23" s="8"/>
      <c r="I23" s="8"/>
      <c r="J23" s="8"/>
      <c r="K23" s="8"/>
      <c r="L23" s="8"/>
      <c r="M23" s="8"/>
      <c r="N23" s="8"/>
      <c r="O23" s="8"/>
      <c r="P23" s="8"/>
      <c r="Q23" s="8"/>
      <c r="R23" s="8"/>
      <c r="S23" s="8"/>
      <c r="U23" s="7"/>
      <c r="W23" s="7"/>
    </row>
    <row r="24" spans="2:23" ht="16.5" customHeight="1">
      <c r="B24" s="68"/>
      <c r="C24" s="68"/>
      <c r="D24" s="68"/>
      <c r="E24" s="68"/>
      <c r="H24" s="69"/>
      <c r="I24" s="69"/>
      <c r="J24" s="69"/>
      <c r="K24" s="69"/>
      <c r="L24" s="69"/>
      <c r="M24" s="69"/>
      <c r="N24" s="69"/>
      <c r="O24" s="69"/>
      <c r="P24" s="69"/>
      <c r="Q24" s="69"/>
      <c r="R24" s="69"/>
      <c r="S24" s="69"/>
      <c r="U24" s="69"/>
      <c r="W24" s="69"/>
    </row>
    <row r="25" spans="2:23" ht="16.5" customHeight="1">
      <c r="B25" s="64" t="s">
        <v>40</v>
      </c>
      <c r="C25" s="64"/>
      <c r="D25" s="64"/>
      <c r="E25" s="64"/>
      <c r="H25" s="65">
        <f t="shared" ref="H25:I25" si="8">+H26+H27</f>
        <v>2774261.8900000006</v>
      </c>
      <c r="I25" s="65">
        <f t="shared" si="8"/>
        <v>2035473.1300000004</v>
      </c>
      <c r="J25" s="65">
        <f t="shared" ref="J25:K25" si="9">+J26+J27</f>
        <v>1423079.4123360002</v>
      </c>
      <c r="K25" s="65">
        <f t="shared" si="9"/>
        <v>1955801.67</v>
      </c>
      <c r="L25" s="65">
        <f t="shared" ref="L25:M25" si="10">+L26+L27</f>
        <v>2160175.0299999998</v>
      </c>
      <c r="M25" s="65">
        <f t="shared" si="10"/>
        <v>1428472.98</v>
      </c>
      <c r="N25" s="65">
        <f t="shared" ref="N25:O25" si="11">+N26+N27</f>
        <v>1716046.5700000003</v>
      </c>
      <c r="O25" s="65">
        <f t="shared" si="11"/>
        <v>2258770.2225339999</v>
      </c>
      <c r="P25" s="65">
        <f t="shared" ref="P25:Q25" si="12">+P26+P27</f>
        <v>2046991.03</v>
      </c>
      <c r="Q25" s="65">
        <f t="shared" si="12"/>
        <v>2331904.1800000002</v>
      </c>
      <c r="R25" s="65">
        <f t="shared" ref="R25:S25" si="13">+R26+R27</f>
        <v>2211247.7199999997</v>
      </c>
      <c r="S25" s="65">
        <f t="shared" si="13"/>
        <v>1874262.2599999998</v>
      </c>
      <c r="U25" s="65">
        <f ca="1">SUM(OFFSET(A25,0,7,,MONTH(MAX($H$7:$S$7))))</f>
        <v>10348791.132336002</v>
      </c>
      <c r="W25" s="65">
        <f>SUM(H25:S25)</f>
        <v>24216486.094870001</v>
      </c>
    </row>
    <row r="26" spans="2:23" ht="16.5" customHeight="1">
      <c r="B26" s="66" t="s">
        <v>41</v>
      </c>
      <c r="C26" s="66"/>
      <c r="D26" s="66"/>
      <c r="E26" s="66"/>
      <c r="H26" s="67">
        <v>2437434.6100000003</v>
      </c>
      <c r="I26" s="67">
        <v>1820779.8900000004</v>
      </c>
      <c r="J26" s="67">
        <v>1211792.9123360002</v>
      </c>
      <c r="K26" s="67">
        <v>1726709.25</v>
      </c>
      <c r="L26" s="67">
        <v>1950670.23</v>
      </c>
      <c r="M26" s="67">
        <v>1221343.8</v>
      </c>
      <c r="N26" s="67">
        <v>1506520.7600000002</v>
      </c>
      <c r="O26" s="67">
        <v>2056997.2625339997</v>
      </c>
      <c r="P26" s="67">
        <v>1838847.53</v>
      </c>
      <c r="Q26" s="67">
        <v>2066549.33</v>
      </c>
      <c r="R26" s="67">
        <v>2014273.2</v>
      </c>
      <c r="S26" s="67">
        <v>1666099.5499999998</v>
      </c>
      <c r="U26" s="67">
        <f t="shared" ref="U26:U31" ca="1" si="14">SUM(OFFSET(A26,0,7,,MONTH(MAX($H$7:$S$7))))</f>
        <v>9147386.8923360016</v>
      </c>
      <c r="W26" s="67">
        <f>SUM(H26:S26)</f>
        <v>21518018.324870002</v>
      </c>
    </row>
    <row r="27" spans="2:23" ht="16.5" customHeight="1">
      <c r="B27" s="66" t="s">
        <v>42</v>
      </c>
      <c r="C27" s="66"/>
      <c r="D27" s="66"/>
      <c r="E27" s="66"/>
      <c r="H27" s="67">
        <v>336827.28000000038</v>
      </c>
      <c r="I27" s="67">
        <v>214693.24</v>
      </c>
      <c r="J27" s="67">
        <v>211286.5</v>
      </c>
      <c r="K27" s="67">
        <v>229092.41999999998</v>
      </c>
      <c r="L27" s="67">
        <v>209504.8</v>
      </c>
      <c r="M27" s="67">
        <v>207129.17999999996</v>
      </c>
      <c r="N27" s="67">
        <v>209525.81</v>
      </c>
      <c r="O27" s="67">
        <v>201772.96000000002</v>
      </c>
      <c r="P27" s="67">
        <v>208143.5</v>
      </c>
      <c r="Q27" s="67">
        <v>265354.84999999998</v>
      </c>
      <c r="R27" s="67">
        <v>196974.52</v>
      </c>
      <c r="S27" s="67">
        <v>208162.71000000002</v>
      </c>
      <c r="U27" s="67">
        <f t="shared" ca="1" si="14"/>
        <v>1201404.2400000005</v>
      </c>
      <c r="W27" s="67">
        <f t="shared" ref="W27:W31" si="15">SUM(H27:S27)</f>
        <v>2698467.7700000005</v>
      </c>
    </row>
    <row r="28" spans="2:23" ht="16.5" customHeight="1">
      <c r="B28" s="64" t="s">
        <v>43</v>
      </c>
      <c r="C28" s="64"/>
      <c r="D28" s="64"/>
      <c r="E28" s="64"/>
      <c r="H28" s="65">
        <v>-149398.04</v>
      </c>
      <c r="I28" s="65">
        <v>-152688.00000000003</v>
      </c>
      <c r="J28" s="65">
        <v>-141369.65000000002</v>
      </c>
      <c r="K28" s="65">
        <v>-135058.94000000006</v>
      </c>
      <c r="L28" s="65">
        <v>-170996.6</v>
      </c>
      <c r="M28" s="65">
        <v>-148374.99000000002</v>
      </c>
      <c r="N28" s="65">
        <v>-136379.39000000001</v>
      </c>
      <c r="O28" s="65">
        <v>-156421.03000000003</v>
      </c>
      <c r="P28" s="65">
        <v>-178034.91</v>
      </c>
      <c r="Q28" s="65">
        <v>-148879.16</v>
      </c>
      <c r="R28" s="65">
        <v>-155394.84000000003</v>
      </c>
      <c r="S28" s="65">
        <v>-130293.12000000002</v>
      </c>
      <c r="U28" s="65">
        <f t="shared" ca="1" si="14"/>
        <v>-749511.2300000001</v>
      </c>
      <c r="W28" s="65">
        <f t="shared" si="15"/>
        <v>-1803288.6700000002</v>
      </c>
    </row>
    <row r="29" spans="2:23" ht="16.5" customHeight="1">
      <c r="B29" s="68" t="s">
        <v>44</v>
      </c>
      <c r="C29" s="68"/>
      <c r="D29" s="68"/>
      <c r="E29" s="68"/>
      <c r="H29" s="69">
        <f t="shared" ref="H29:N29" si="16">+H25+H28</f>
        <v>2624863.8500000006</v>
      </c>
      <c r="I29" s="69">
        <f t="shared" si="16"/>
        <v>1882785.1300000004</v>
      </c>
      <c r="J29" s="69">
        <f t="shared" si="16"/>
        <v>1281709.7623360003</v>
      </c>
      <c r="K29" s="69">
        <f t="shared" si="16"/>
        <v>1820742.73</v>
      </c>
      <c r="L29" s="69">
        <f t="shared" si="16"/>
        <v>1989178.4299999997</v>
      </c>
      <c r="M29" s="69">
        <f t="shared" si="16"/>
        <v>1280097.99</v>
      </c>
      <c r="N29" s="69">
        <f t="shared" si="16"/>
        <v>1579667.1800000002</v>
      </c>
      <c r="O29" s="69">
        <f t="shared" ref="O29:P29" si="17">+O25+O28</f>
        <v>2102349.1925339997</v>
      </c>
      <c r="P29" s="69">
        <f t="shared" si="17"/>
        <v>1868956.12</v>
      </c>
      <c r="Q29" s="69">
        <f t="shared" ref="Q29:S29" si="18">+Q25+Q28</f>
        <v>2183025.02</v>
      </c>
      <c r="R29" s="69">
        <f t="shared" si="18"/>
        <v>2055852.8799999997</v>
      </c>
      <c r="S29" s="69">
        <f t="shared" si="18"/>
        <v>1743969.1399999997</v>
      </c>
      <c r="U29" s="69">
        <f t="shared" ca="1" si="14"/>
        <v>9599279.9023360014</v>
      </c>
      <c r="W29" s="69">
        <f t="shared" si="15"/>
        <v>22413197.424869999</v>
      </c>
    </row>
    <row r="30" spans="2:23" ht="16.5" customHeight="1">
      <c r="B30" s="64" t="s">
        <v>56</v>
      </c>
      <c r="C30" s="64"/>
      <c r="D30" s="64"/>
      <c r="E30" s="64"/>
      <c r="H30" s="65">
        <v>1841280.0000000002</v>
      </c>
      <c r="I30" s="65">
        <v>1841280.0000000002</v>
      </c>
      <c r="J30" s="65">
        <v>1841280.0000000002</v>
      </c>
      <c r="K30" s="65">
        <v>1841280.0000000002</v>
      </c>
      <c r="L30" s="65">
        <v>1841280.0000000002</v>
      </c>
      <c r="M30" s="65">
        <v>1841280.0000000002</v>
      </c>
      <c r="N30" s="65">
        <v>1841280.0000000002</v>
      </c>
      <c r="O30" s="65">
        <v>1841280.0000000002</v>
      </c>
      <c r="P30" s="65">
        <v>1841280.0000000002</v>
      </c>
      <c r="Q30" s="65">
        <v>1841280.0000000002</v>
      </c>
      <c r="R30" s="65">
        <v>1841280.0000000002</v>
      </c>
      <c r="S30" s="65">
        <v>1841280.0000000002</v>
      </c>
      <c r="U30" s="65">
        <f t="shared" ca="1" si="14"/>
        <v>9206400.0000000019</v>
      </c>
      <c r="W30" s="65">
        <f t="shared" si="15"/>
        <v>22095360.000000004</v>
      </c>
    </row>
    <row r="31" spans="2:23" ht="16.5" customHeight="1">
      <c r="B31" s="75" t="s">
        <v>60</v>
      </c>
      <c r="C31" s="75"/>
      <c r="D31" s="75"/>
      <c r="E31" s="75"/>
      <c r="H31" s="76">
        <v>0</v>
      </c>
      <c r="I31" s="76">
        <v>0</v>
      </c>
      <c r="J31" s="76">
        <v>0</v>
      </c>
      <c r="K31" s="76">
        <v>0</v>
      </c>
      <c r="L31" s="76">
        <v>0</v>
      </c>
      <c r="M31" s="76">
        <v>0</v>
      </c>
      <c r="N31" s="76">
        <v>0</v>
      </c>
      <c r="O31" s="76">
        <v>0</v>
      </c>
      <c r="P31" s="76">
        <v>0</v>
      </c>
      <c r="Q31" s="76">
        <v>0</v>
      </c>
      <c r="R31" s="76">
        <v>0</v>
      </c>
      <c r="S31" s="76">
        <v>0</v>
      </c>
      <c r="U31" s="76">
        <f t="shared" ca="1" si="14"/>
        <v>0</v>
      </c>
      <c r="W31" s="76">
        <f t="shared" si="15"/>
        <v>0</v>
      </c>
    </row>
    <row r="32" spans="2:23" ht="16.5" customHeight="1">
      <c r="B32" s="68" t="s">
        <v>45</v>
      </c>
      <c r="C32" s="70"/>
      <c r="D32" s="70"/>
      <c r="E32" s="70"/>
      <c r="H32" s="71">
        <v>0.79831625608272527</v>
      </c>
      <c r="I32" s="71">
        <v>0.57262321472019473</v>
      </c>
      <c r="J32" s="71">
        <v>0.38981440460340644</v>
      </c>
      <c r="K32" s="71">
        <v>0.55375387165450118</v>
      </c>
      <c r="L32" s="71">
        <v>0.6049812743309001</v>
      </c>
      <c r="M32" s="71">
        <v>0.38932420620437957</v>
      </c>
      <c r="N32" s="71">
        <v>0.48043405717761561</v>
      </c>
      <c r="O32" s="71">
        <v>0.63940060600182469</v>
      </c>
      <c r="P32" s="71">
        <v>0.5684173114355231</v>
      </c>
      <c r="Q32" s="71">
        <v>0.66393704987834545</v>
      </c>
      <c r="R32" s="71">
        <v>0.62525939172749379</v>
      </c>
      <c r="S32" s="71">
        <v>0.53040423965936734</v>
      </c>
      <c r="U32" s="71">
        <f ca="1">AVERAGE(OFFSET(A32,0,7,,MONTH(MAX($H$7:$S$7))))</f>
        <v>0.58389780427834559</v>
      </c>
      <c r="W32" s="71">
        <f>AVERAGE(H32:S32)</f>
        <v>0.56805549028968982</v>
      </c>
    </row>
    <row r="33" spans="2:23" ht="16.5" customHeight="1">
      <c r="B33" s="68" t="s">
        <v>46</v>
      </c>
      <c r="C33" s="70"/>
      <c r="D33" s="70"/>
      <c r="E33" s="70"/>
      <c r="H33" s="71">
        <v>0.56000000000000005</v>
      </c>
      <c r="I33" s="71">
        <v>0.56000000000000005</v>
      </c>
      <c r="J33" s="71">
        <v>0.56000000000000005</v>
      </c>
      <c r="K33" s="71">
        <v>0.56000000000000005</v>
      </c>
      <c r="L33" s="71">
        <v>0.56000000000000005</v>
      </c>
      <c r="M33" s="71">
        <v>0.56000000000000005</v>
      </c>
      <c r="N33" s="71">
        <v>0.56000000000000005</v>
      </c>
      <c r="O33" s="71">
        <v>0.56000000000000005</v>
      </c>
      <c r="P33" s="71">
        <v>0.56000000000000005</v>
      </c>
      <c r="Q33" s="71">
        <v>0.56000000000000005</v>
      </c>
      <c r="R33" s="71">
        <v>0.56000000000000005</v>
      </c>
      <c r="S33" s="71">
        <v>0.56000000000000005</v>
      </c>
      <c r="U33" s="71">
        <f ca="1">AVERAGE(OFFSET(A33,0,7,,MONTH(MAX($H$7:$S$7))))</f>
        <v>0.56000000000000005</v>
      </c>
      <c r="W33" s="71">
        <f>AVERAGE(H33:S33)</f>
        <v>0.56000000000000016</v>
      </c>
    </row>
    <row r="34" spans="2:23" ht="24" customHeight="1">
      <c r="B34" s="3"/>
      <c r="C34" s="6"/>
      <c r="D34" s="6"/>
      <c r="E34" s="6"/>
      <c r="H34" s="8"/>
      <c r="I34" s="8"/>
      <c r="J34" s="8"/>
      <c r="K34" s="8"/>
      <c r="L34" s="8"/>
      <c r="M34" s="8"/>
      <c r="N34" s="8"/>
      <c r="O34" s="8"/>
      <c r="P34" s="8"/>
      <c r="Q34" s="8"/>
      <c r="R34" s="8"/>
      <c r="S34" s="8"/>
      <c r="U34" s="7"/>
      <c r="W34" s="7"/>
    </row>
    <row r="35" spans="2:23" ht="24.95" customHeight="1">
      <c r="B35" s="25" t="s">
        <v>61</v>
      </c>
      <c r="C35" s="22"/>
      <c r="D35" s="22"/>
      <c r="E35" s="22"/>
      <c r="F35" s="23"/>
      <c r="G35" s="23"/>
      <c r="H35" s="24">
        <f>EDATE(S49,1)</f>
        <v>45292</v>
      </c>
      <c r="I35" s="24">
        <f t="shared" ref="I35:S35" si="19">EDATE(H35,1)</f>
        <v>45323</v>
      </c>
      <c r="J35" s="24">
        <f t="shared" si="19"/>
        <v>45352</v>
      </c>
      <c r="K35" s="24">
        <f t="shared" si="19"/>
        <v>45383</v>
      </c>
      <c r="L35" s="24">
        <f t="shared" si="19"/>
        <v>45413</v>
      </c>
      <c r="M35" s="24">
        <f t="shared" si="19"/>
        <v>45444</v>
      </c>
      <c r="N35" s="24">
        <f t="shared" si="19"/>
        <v>45474</v>
      </c>
      <c r="O35" s="24">
        <f t="shared" si="19"/>
        <v>45505</v>
      </c>
      <c r="P35" s="24">
        <f t="shared" si="19"/>
        <v>45536</v>
      </c>
      <c r="Q35" s="24">
        <f t="shared" si="19"/>
        <v>45566</v>
      </c>
      <c r="R35" s="24">
        <f t="shared" si="19"/>
        <v>45597</v>
      </c>
      <c r="S35" s="24">
        <f t="shared" si="19"/>
        <v>45627</v>
      </c>
      <c r="U35" s="24" t="str">
        <f>"Jan/"&amp;PROPER(TEXT(MAX($H$7:$S$7),"mmm"))&amp;"-"&amp;RIGHT(W35,2)</f>
        <v>Jan/Mai-24</v>
      </c>
      <c r="W35" s="63">
        <v>2024</v>
      </c>
    </row>
    <row r="36" spans="2:23" ht="5.0999999999999996" customHeight="1">
      <c r="B36" s="3"/>
      <c r="C36" s="6"/>
      <c r="D36" s="6"/>
      <c r="E36" s="6"/>
      <c r="H36" s="8"/>
      <c r="I36" s="8"/>
      <c r="J36" s="8"/>
      <c r="K36" s="8"/>
      <c r="L36" s="8"/>
      <c r="M36" s="8"/>
      <c r="N36" s="8"/>
      <c r="O36" s="8"/>
      <c r="P36" s="8"/>
      <c r="Q36" s="8"/>
      <c r="R36" s="8"/>
      <c r="S36" s="8"/>
      <c r="U36" s="7"/>
      <c r="W36" s="7"/>
    </row>
    <row r="37" spans="2:23" ht="5.0999999999999996" customHeight="1">
      <c r="B37" s="3"/>
      <c r="C37" s="6"/>
      <c r="D37" s="6"/>
      <c r="E37" s="6"/>
      <c r="H37" s="8"/>
      <c r="I37" s="8"/>
      <c r="J37" s="8"/>
      <c r="K37" s="8"/>
      <c r="L37" s="8"/>
      <c r="M37" s="8"/>
      <c r="N37" s="8"/>
      <c r="O37" s="8"/>
      <c r="P37" s="8"/>
      <c r="Q37" s="8"/>
      <c r="R37" s="8"/>
      <c r="S37" s="8"/>
      <c r="U37" s="7"/>
      <c r="W37" s="7"/>
    </row>
    <row r="38" spans="2:23" ht="16.5" customHeight="1">
      <c r="B38" s="68"/>
      <c r="C38" s="68"/>
      <c r="D38" s="68"/>
      <c r="E38" s="68"/>
      <c r="H38" s="69"/>
      <c r="I38" s="69"/>
      <c r="J38" s="69"/>
      <c r="K38" s="69"/>
      <c r="L38" s="69"/>
      <c r="M38" s="69"/>
      <c r="N38" s="69"/>
      <c r="O38" s="69"/>
      <c r="P38" s="69"/>
      <c r="Q38" s="69"/>
      <c r="R38" s="69"/>
      <c r="S38" s="69"/>
      <c r="U38" s="69"/>
      <c r="W38" s="69"/>
    </row>
    <row r="39" spans="2:23" ht="16.5" customHeight="1">
      <c r="B39" s="64" t="s">
        <v>40</v>
      </c>
      <c r="C39" s="64"/>
      <c r="D39" s="64"/>
      <c r="E39" s="64"/>
      <c r="H39" s="65">
        <f t="shared" ref="H39" si="20">+H40+H41</f>
        <v>1738790.9040800002</v>
      </c>
      <c r="I39" s="65">
        <f t="shared" ref="I39:S39" si="21">+I40+I41</f>
        <v>1773790.3202550001</v>
      </c>
      <c r="J39" s="65">
        <f t="shared" si="21"/>
        <v>1643266.26</v>
      </c>
      <c r="K39" s="65">
        <f t="shared" si="21"/>
        <v>1820961.99</v>
      </c>
      <c r="L39" s="65">
        <f t="shared" si="21"/>
        <v>1722749.7000000002</v>
      </c>
      <c r="M39" s="65">
        <f t="shared" si="21"/>
        <v>2037464.9212539999</v>
      </c>
      <c r="N39" s="65">
        <f t="shared" si="21"/>
        <v>2044097.4955241198</v>
      </c>
      <c r="O39" s="65">
        <f t="shared" si="21"/>
        <v>1896423.8100000003</v>
      </c>
      <c r="P39" s="65">
        <f t="shared" si="21"/>
        <v>1879724.58</v>
      </c>
      <c r="Q39" s="65">
        <f t="shared" si="21"/>
        <v>2067533.4</v>
      </c>
      <c r="R39" s="65">
        <f t="shared" si="21"/>
        <v>2215778.4899999993</v>
      </c>
      <c r="S39" s="65">
        <f t="shared" si="21"/>
        <v>1939980.3800000004</v>
      </c>
      <c r="U39" s="65">
        <f ca="1">SUM(OFFSET(A39,0,7,,MONTH(MAX($H$7:$S$7))))</f>
        <v>8699559.174335001</v>
      </c>
      <c r="W39" s="65">
        <f>SUM(H39:S39)</f>
        <v>22780562.251113117</v>
      </c>
    </row>
    <row r="40" spans="2:23" ht="16.5" customHeight="1">
      <c r="B40" s="66" t="s">
        <v>41</v>
      </c>
      <c r="C40" s="66"/>
      <c r="D40" s="66"/>
      <c r="E40" s="66"/>
      <c r="H40" s="67">
        <v>1551019.1740799998</v>
      </c>
      <c r="I40" s="67">
        <v>1619854.1202550002</v>
      </c>
      <c r="J40" s="67">
        <v>1484474</v>
      </c>
      <c r="K40" s="67">
        <v>1572539.22</v>
      </c>
      <c r="L40" s="67">
        <v>1563331.83</v>
      </c>
      <c r="M40" s="67">
        <v>1898753.1912539999</v>
      </c>
      <c r="N40" s="67">
        <v>1929267.0555241199</v>
      </c>
      <c r="O40" s="67">
        <v>1790346.7000000002</v>
      </c>
      <c r="P40" s="67">
        <v>1572939.86</v>
      </c>
      <c r="Q40" s="67">
        <v>1870877.25</v>
      </c>
      <c r="R40" s="67">
        <v>2041618.9</v>
      </c>
      <c r="S40" s="67">
        <v>1764564.8800000004</v>
      </c>
      <c r="U40" s="67">
        <f t="shared" ref="U40:U45" ca="1" si="22">SUM(OFFSET(A40,0,7,,MONTH(MAX($H$7:$S$7))))</f>
        <v>7791218.344335</v>
      </c>
      <c r="W40" s="67">
        <f>SUM(H40:S40)</f>
        <v>20659586.181113116</v>
      </c>
    </row>
    <row r="41" spans="2:23" ht="16.5" customHeight="1">
      <c r="B41" s="66" t="s">
        <v>42</v>
      </c>
      <c r="C41" s="66"/>
      <c r="D41" s="66"/>
      <c r="E41" s="66"/>
      <c r="H41" s="67">
        <v>187771.73000000045</v>
      </c>
      <c r="I41" s="67">
        <v>153936.19999999995</v>
      </c>
      <c r="J41" s="67">
        <v>158792.26</v>
      </c>
      <c r="K41" s="67">
        <v>248422.77</v>
      </c>
      <c r="L41" s="67">
        <v>159417.87</v>
      </c>
      <c r="M41" s="67">
        <v>138711.72999999998</v>
      </c>
      <c r="N41" s="67">
        <v>114830.44</v>
      </c>
      <c r="O41" s="67">
        <v>106077.11</v>
      </c>
      <c r="P41" s="67">
        <v>306784.71999999997</v>
      </c>
      <c r="Q41" s="67">
        <v>196656.15000000002</v>
      </c>
      <c r="R41" s="67">
        <v>174159.58999999962</v>
      </c>
      <c r="S41" s="67">
        <v>175415.5</v>
      </c>
      <c r="U41" s="67">
        <f t="shared" ca="1" si="22"/>
        <v>908340.83000000042</v>
      </c>
      <c r="W41" s="67">
        <f t="shared" ref="W41" si="23">SUM(H41:S41)</f>
        <v>2120976.0700000003</v>
      </c>
    </row>
    <row r="42" spans="2:23" ht="16.5" customHeight="1">
      <c r="B42" s="64" t="s">
        <v>43</v>
      </c>
      <c r="C42" s="64"/>
      <c r="D42" s="64"/>
      <c r="E42" s="64"/>
      <c r="H42" s="65">
        <v>-129529.43000000001</v>
      </c>
      <c r="I42" s="65">
        <v>-147915.87</v>
      </c>
      <c r="J42" s="65">
        <v>-131140.92000000001</v>
      </c>
      <c r="K42" s="65">
        <v>-136627.13000000003</v>
      </c>
      <c r="L42" s="65">
        <v>-184009.59999999998</v>
      </c>
      <c r="M42" s="65">
        <v>-148218.00000000003</v>
      </c>
      <c r="N42" s="65">
        <v>-136983.44000000003</v>
      </c>
      <c r="O42" s="65">
        <v>-173338.15</v>
      </c>
      <c r="P42" s="65">
        <v>-184542.90000000005</v>
      </c>
      <c r="Q42" s="65">
        <v>-144652.96000000002</v>
      </c>
      <c r="R42" s="65">
        <v>-162353.25</v>
      </c>
      <c r="S42" s="65">
        <v>-152041.29</v>
      </c>
      <c r="U42" s="65">
        <f t="shared" ca="1" si="22"/>
        <v>-729222.95</v>
      </c>
      <c r="W42" s="65">
        <f t="shared" ref="W42:W44" si="24">SUM(H42:S42)</f>
        <v>-1831352.9400000002</v>
      </c>
    </row>
    <row r="43" spans="2:23" ht="16.5" customHeight="1">
      <c r="B43" s="68" t="s">
        <v>44</v>
      </c>
      <c r="C43" s="68"/>
      <c r="D43" s="68"/>
      <c r="E43" s="68"/>
      <c r="H43" s="69">
        <f>+H39+H42</f>
        <v>1609261.4740800003</v>
      </c>
      <c r="I43" s="69">
        <f t="shared" ref="I43:S43" si="25">+I39+I42</f>
        <v>1625874.450255</v>
      </c>
      <c r="J43" s="69">
        <f t="shared" si="25"/>
        <v>1512125.34</v>
      </c>
      <c r="K43" s="69">
        <f t="shared" si="25"/>
        <v>1684334.8599999999</v>
      </c>
      <c r="L43" s="69">
        <f t="shared" si="25"/>
        <v>1538740.1</v>
      </c>
      <c r="M43" s="69">
        <f t="shared" si="25"/>
        <v>1889246.9212539999</v>
      </c>
      <c r="N43" s="69">
        <f t="shared" si="25"/>
        <v>1907114.0555241199</v>
      </c>
      <c r="O43" s="69">
        <f t="shared" si="25"/>
        <v>1723085.6600000004</v>
      </c>
      <c r="P43" s="69">
        <f t="shared" si="25"/>
        <v>1695181.68</v>
      </c>
      <c r="Q43" s="69">
        <f t="shared" si="25"/>
        <v>1922880.44</v>
      </c>
      <c r="R43" s="69">
        <f t="shared" si="25"/>
        <v>2053425.2399999993</v>
      </c>
      <c r="S43" s="69">
        <f t="shared" si="25"/>
        <v>1787939.0900000003</v>
      </c>
      <c r="U43" s="69">
        <f t="shared" ca="1" si="22"/>
        <v>7970336.2243349999</v>
      </c>
      <c r="W43" s="69">
        <f t="shared" si="24"/>
        <v>20949209.311113119</v>
      </c>
    </row>
    <row r="44" spans="2:23" ht="16.5" customHeight="1">
      <c r="B44" s="64" t="s">
        <v>56</v>
      </c>
      <c r="C44" s="64"/>
      <c r="D44" s="64"/>
      <c r="E44" s="64"/>
      <c r="H44" s="65">
        <v>1742640</v>
      </c>
      <c r="I44" s="65">
        <v>1742640</v>
      </c>
      <c r="J44" s="65">
        <v>1742640</v>
      </c>
      <c r="K44" s="65">
        <v>1742640</v>
      </c>
      <c r="L44" s="65">
        <v>1742640</v>
      </c>
      <c r="M44" s="65">
        <v>1742640</v>
      </c>
      <c r="N44" s="65">
        <v>1742640</v>
      </c>
      <c r="O44" s="65">
        <v>1742640</v>
      </c>
      <c r="P44" s="65">
        <v>1742640</v>
      </c>
      <c r="Q44" s="65">
        <v>1742640</v>
      </c>
      <c r="R44" s="65">
        <v>1742640</v>
      </c>
      <c r="S44" s="65">
        <v>1841280.0000000002</v>
      </c>
      <c r="U44" s="65">
        <f t="shared" ca="1" si="22"/>
        <v>8713200</v>
      </c>
      <c r="W44" s="65">
        <f t="shared" si="24"/>
        <v>21010320</v>
      </c>
    </row>
    <row r="45" spans="2:23" ht="16.5" customHeight="1">
      <c r="B45" s="75" t="s">
        <v>60</v>
      </c>
      <c r="C45" s="75"/>
      <c r="D45" s="75"/>
      <c r="E45" s="75"/>
      <c r="H45" s="76">
        <v>0</v>
      </c>
      <c r="I45" s="76">
        <v>0</v>
      </c>
      <c r="J45" s="76">
        <v>0</v>
      </c>
      <c r="K45" s="76">
        <v>0</v>
      </c>
      <c r="L45" s="76">
        <v>0</v>
      </c>
      <c r="M45" s="76">
        <v>0</v>
      </c>
      <c r="N45" s="76">
        <v>0</v>
      </c>
      <c r="O45" s="76">
        <v>0</v>
      </c>
      <c r="P45" s="76">
        <v>0</v>
      </c>
      <c r="Q45" s="76">
        <v>0</v>
      </c>
      <c r="R45" s="76">
        <v>0</v>
      </c>
      <c r="S45" s="76">
        <v>0</v>
      </c>
      <c r="U45" s="76">
        <f t="shared" ca="1" si="22"/>
        <v>0</v>
      </c>
      <c r="W45" s="76">
        <f t="shared" ref="W45" si="26">SUM(H45:S45)</f>
        <v>0</v>
      </c>
    </row>
    <row r="46" spans="2:23" ht="16.5" customHeight="1">
      <c r="B46" s="68" t="s">
        <v>45</v>
      </c>
      <c r="C46" s="70"/>
      <c r="D46" s="70"/>
      <c r="E46" s="70"/>
      <c r="H46" s="71">
        <v>0.48943475489051103</v>
      </c>
      <c r="I46" s="71">
        <v>0.49448736321624087</v>
      </c>
      <c r="J46" s="71">
        <v>0.4598921350364964</v>
      </c>
      <c r="K46" s="71">
        <v>0.51226729318734787</v>
      </c>
      <c r="L46" s="71">
        <v>0.46798664841849152</v>
      </c>
      <c r="M46" s="71">
        <v>0.57458847970012161</v>
      </c>
      <c r="N46" s="71">
        <v>0.58002252296962287</v>
      </c>
      <c r="O46" s="71">
        <v>0.52405281630170331</v>
      </c>
      <c r="P46" s="71">
        <v>0.51556620437956202</v>
      </c>
      <c r="Q46" s="71">
        <v>0.58481765206812653</v>
      </c>
      <c r="R46" s="71">
        <v>0.62452105839416039</v>
      </c>
      <c r="S46" s="71">
        <v>0.5437770954987835</v>
      </c>
      <c r="U46" s="71">
        <f ca="1">AVERAGE(OFFSET(A46,0,7,,MONTH(MAX($H$7:$S$7))))</f>
        <v>0.48481363894981755</v>
      </c>
      <c r="W46" s="71">
        <f>AVERAGE(H46:S46)</f>
        <v>0.53095116867176395</v>
      </c>
    </row>
    <row r="47" spans="2:23" ht="16.5" customHeight="1">
      <c r="B47" s="68" t="s">
        <v>46</v>
      </c>
      <c r="C47" s="70"/>
      <c r="D47" s="70"/>
      <c r="E47" s="70"/>
      <c r="H47" s="71">
        <v>0.53</v>
      </c>
      <c r="I47" s="71">
        <v>0.53</v>
      </c>
      <c r="J47" s="71">
        <v>0.53</v>
      </c>
      <c r="K47" s="71">
        <v>0.53</v>
      </c>
      <c r="L47" s="71">
        <v>0.53</v>
      </c>
      <c r="M47" s="71">
        <v>0.53</v>
      </c>
      <c r="N47" s="71">
        <v>0.53</v>
      </c>
      <c r="O47" s="71">
        <v>0.53</v>
      </c>
      <c r="P47" s="71">
        <v>0.53</v>
      </c>
      <c r="Q47" s="71">
        <v>0.53</v>
      </c>
      <c r="R47" s="71">
        <v>0.53</v>
      </c>
      <c r="S47" s="71">
        <v>0.56000000000000005</v>
      </c>
      <c r="U47" s="71">
        <f ca="1">AVERAGE(OFFSET(A47,0,7,,MONTH(MAX($H$7:$S$7))))</f>
        <v>0.53</v>
      </c>
      <c r="W47" s="71">
        <f>AVERAGE(H47:S47)</f>
        <v>0.5325000000000002</v>
      </c>
    </row>
    <row r="48" spans="2:23" ht="24" customHeight="1">
      <c r="B48" s="3"/>
      <c r="C48" s="6"/>
      <c r="D48" s="6"/>
      <c r="E48" s="6"/>
      <c r="H48" s="8"/>
      <c r="I48" s="8"/>
      <c r="J48" s="8"/>
      <c r="K48" s="8"/>
      <c r="L48" s="8"/>
      <c r="M48" s="8"/>
      <c r="N48" s="8"/>
      <c r="O48" s="8"/>
      <c r="P48" s="8"/>
      <c r="Q48" s="8"/>
      <c r="R48" s="8"/>
      <c r="S48" s="8"/>
      <c r="U48" s="7"/>
      <c r="W48" s="7"/>
    </row>
    <row r="49" spans="2:23" ht="24.75" customHeight="1">
      <c r="B49" s="25" t="s">
        <v>59</v>
      </c>
      <c r="C49" s="22"/>
      <c r="D49" s="22"/>
      <c r="E49" s="22"/>
      <c r="F49" s="23"/>
      <c r="G49" s="23"/>
      <c r="H49" s="24">
        <f>EDATE(S63,1)</f>
        <v>44927</v>
      </c>
      <c r="I49" s="24">
        <f t="shared" ref="I49" si="27">EDATE(H49,1)</f>
        <v>44958</v>
      </c>
      <c r="J49" s="24">
        <f t="shared" ref="J49" si="28">EDATE(I49,1)</f>
        <v>44986</v>
      </c>
      <c r="K49" s="24">
        <f t="shared" ref="K49" si="29">EDATE(J49,1)</f>
        <v>45017</v>
      </c>
      <c r="L49" s="24">
        <f t="shared" ref="L49" si="30">EDATE(K49,1)</f>
        <v>45047</v>
      </c>
      <c r="M49" s="24">
        <f t="shared" ref="M49" si="31">EDATE(L49,1)</f>
        <v>45078</v>
      </c>
      <c r="N49" s="24">
        <f t="shared" ref="N49" si="32">EDATE(M49,1)</f>
        <v>45108</v>
      </c>
      <c r="O49" s="24">
        <f t="shared" ref="O49" si="33">EDATE(N49,1)</f>
        <v>45139</v>
      </c>
      <c r="P49" s="24">
        <f t="shared" ref="P49" si="34">EDATE(O49,1)</f>
        <v>45170</v>
      </c>
      <c r="Q49" s="24">
        <f t="shared" ref="Q49" si="35">EDATE(P49,1)</f>
        <v>45200</v>
      </c>
      <c r="R49" s="24">
        <f t="shared" ref="R49" si="36">EDATE(Q49,1)</f>
        <v>45231</v>
      </c>
      <c r="S49" s="24">
        <f t="shared" ref="S49" si="37">EDATE(R49,1)</f>
        <v>45261</v>
      </c>
      <c r="T49" s="23"/>
      <c r="U49" s="24" t="str">
        <f>"Jan/"&amp;PROPER(TEXT(MAX($H$21:$S$21),"mmm"))&amp;"-"&amp;RIGHT(W49,2)</f>
        <v>Jan/Dez-23</v>
      </c>
      <c r="W49" s="63">
        <v>2023</v>
      </c>
    </row>
    <row r="50" spans="2:23" ht="4.5" customHeight="1">
      <c r="B50" s="3"/>
      <c r="C50" s="6"/>
      <c r="D50" s="6"/>
      <c r="E50" s="6"/>
      <c r="H50" s="8"/>
      <c r="I50" s="8"/>
      <c r="J50" s="8"/>
      <c r="K50" s="8"/>
      <c r="L50" s="8"/>
      <c r="M50" s="8"/>
      <c r="N50" s="8"/>
      <c r="O50" s="8"/>
      <c r="P50" s="8"/>
      <c r="Q50" s="8"/>
      <c r="R50" s="8"/>
      <c r="S50" s="8"/>
      <c r="T50" s="4"/>
      <c r="U50" s="7"/>
      <c r="W50" s="7"/>
    </row>
    <row r="51" spans="2:23" ht="4.5" customHeight="1">
      <c r="B51" s="3"/>
      <c r="C51" s="6"/>
      <c r="D51" s="6"/>
      <c r="E51" s="6"/>
      <c r="H51" s="8"/>
      <c r="I51" s="8"/>
      <c r="J51" s="8"/>
      <c r="K51" s="8"/>
      <c r="L51" s="8"/>
      <c r="M51" s="8"/>
      <c r="N51" s="8"/>
      <c r="O51" s="8"/>
      <c r="P51" s="8"/>
      <c r="Q51" s="8"/>
      <c r="R51" s="8"/>
      <c r="S51" s="8"/>
      <c r="T51" s="4"/>
      <c r="U51" s="7"/>
      <c r="W51" s="7"/>
    </row>
    <row r="52" spans="2:23" ht="16.5" customHeight="1">
      <c r="B52" s="68"/>
      <c r="C52" s="68"/>
      <c r="D52" s="68"/>
      <c r="E52" s="68"/>
      <c r="H52" s="69"/>
      <c r="I52" s="69"/>
      <c r="J52" s="69"/>
      <c r="K52" s="69"/>
      <c r="L52" s="69"/>
      <c r="M52" s="69"/>
      <c r="N52" s="69"/>
      <c r="O52" s="69"/>
      <c r="P52" s="69"/>
      <c r="Q52" s="69"/>
      <c r="R52" s="69"/>
      <c r="S52" s="69"/>
      <c r="U52" s="69"/>
      <c r="W52" s="69"/>
    </row>
    <row r="53" spans="2:23" ht="16.5" customHeight="1">
      <c r="B53" s="64" t="s">
        <v>40</v>
      </c>
      <c r="C53" s="64"/>
      <c r="D53" s="64"/>
      <c r="E53" s="64"/>
      <c r="H53" s="65">
        <f t="shared" ref="H53" si="38">+H54+H55</f>
        <v>2514190.4699999997</v>
      </c>
      <c r="I53" s="65">
        <f t="shared" ref="I53:S53" si="39">+I54+I55</f>
        <v>1680348.4599999997</v>
      </c>
      <c r="J53" s="65">
        <f t="shared" si="39"/>
        <v>1627568.1899999997</v>
      </c>
      <c r="K53" s="65">
        <f t="shared" si="39"/>
        <v>1566879.9226279997</v>
      </c>
      <c r="L53" s="65">
        <f t="shared" si="39"/>
        <v>1705215.4500000002</v>
      </c>
      <c r="M53" s="65">
        <f t="shared" si="39"/>
        <v>1604699.2864590001</v>
      </c>
      <c r="N53" s="65">
        <f t="shared" si="39"/>
        <v>1696250.33</v>
      </c>
      <c r="O53" s="65">
        <f t="shared" si="39"/>
        <v>1823748.51</v>
      </c>
      <c r="P53" s="65">
        <f t="shared" si="39"/>
        <v>1657071.13</v>
      </c>
      <c r="Q53" s="65">
        <f t="shared" si="39"/>
        <v>1656085.2332470003</v>
      </c>
      <c r="R53" s="65">
        <f t="shared" si="39"/>
        <v>1828775.1791910001</v>
      </c>
      <c r="S53" s="65">
        <f t="shared" si="39"/>
        <v>1999046.6983830002</v>
      </c>
      <c r="U53" s="65">
        <f ca="1">SUM(OFFSET(A53,0,7,,MONTH(MAX($H$7:$S$7))))</f>
        <v>9094202.4926279988</v>
      </c>
      <c r="W53" s="65">
        <f>SUM(H53:S53)</f>
        <v>21359878.859908</v>
      </c>
    </row>
    <row r="54" spans="2:23" ht="16.5" customHeight="1">
      <c r="B54" s="66" t="s">
        <v>41</v>
      </c>
      <c r="C54" s="66"/>
      <c r="D54" s="66"/>
      <c r="E54" s="66"/>
      <c r="H54" s="67">
        <v>2505394.86</v>
      </c>
      <c r="I54" s="67">
        <v>1672025.6999999997</v>
      </c>
      <c r="J54" s="67">
        <v>1619364.0099999998</v>
      </c>
      <c r="K54" s="67">
        <v>1558680.2026279997</v>
      </c>
      <c r="L54" s="67">
        <v>1697275.35</v>
      </c>
      <c r="M54" s="67">
        <v>1597032.746459</v>
      </c>
      <c r="N54" s="67">
        <v>1677721.1500000001</v>
      </c>
      <c r="O54" s="67">
        <v>1807334.97</v>
      </c>
      <c r="P54" s="67">
        <v>1643404.94</v>
      </c>
      <c r="Q54" s="67">
        <v>1645355.8632470001</v>
      </c>
      <c r="R54" s="67">
        <v>1776815.5591909999</v>
      </c>
      <c r="S54" s="67">
        <v>1849021.8483830001</v>
      </c>
      <c r="U54" s="67">
        <f t="shared" ref="U54:U59" ca="1" si="40">SUM(OFFSET(A54,0,7,,MONTH(MAX($H$7:$S$7))))</f>
        <v>9052740.1226279996</v>
      </c>
      <c r="W54" s="67">
        <f t="shared" ref="W54:W55" si="41">SUM(H54:S54)</f>
        <v>21049427.199908003</v>
      </c>
    </row>
    <row r="55" spans="2:23" ht="16.5" customHeight="1">
      <c r="B55" s="66" t="s">
        <v>42</v>
      </c>
      <c r="C55" s="66"/>
      <c r="D55" s="66"/>
      <c r="E55" s="66"/>
      <c r="H55" s="67">
        <v>8795.61</v>
      </c>
      <c r="I55" s="67">
        <v>8322.76</v>
      </c>
      <c r="J55" s="67">
        <v>8204.18</v>
      </c>
      <c r="K55" s="67">
        <v>8199.7199999999993</v>
      </c>
      <c r="L55" s="67">
        <v>7940.1</v>
      </c>
      <c r="M55" s="67">
        <v>7666.54</v>
      </c>
      <c r="N55" s="67">
        <v>18529.18</v>
      </c>
      <c r="O55" s="67">
        <v>16413.54</v>
      </c>
      <c r="P55" s="67">
        <v>13666.19</v>
      </c>
      <c r="Q55" s="67">
        <v>10729.37</v>
      </c>
      <c r="R55" s="67">
        <v>51959.62</v>
      </c>
      <c r="S55" s="67">
        <v>150024.85</v>
      </c>
      <c r="U55" s="67">
        <f t="shared" ca="1" si="40"/>
        <v>41462.370000000003</v>
      </c>
      <c r="W55" s="67">
        <f t="shared" si="41"/>
        <v>310451.66000000003</v>
      </c>
    </row>
    <row r="56" spans="2:23" ht="16.5" customHeight="1">
      <c r="B56" s="64" t="s">
        <v>43</v>
      </c>
      <c r="C56" s="64"/>
      <c r="D56" s="64"/>
      <c r="E56" s="64"/>
      <c r="H56" s="65">
        <v>-128711.11000000002</v>
      </c>
      <c r="I56" s="65">
        <v>-121781.67</v>
      </c>
      <c r="J56" s="65">
        <v>-101862.55000000002</v>
      </c>
      <c r="K56" s="65">
        <v>-129974.16</v>
      </c>
      <c r="L56" s="65">
        <v>-132291.81</v>
      </c>
      <c r="M56" s="65">
        <v>-125252.13000000002</v>
      </c>
      <c r="N56" s="65">
        <v>-128910.34</v>
      </c>
      <c r="O56" s="65">
        <v>-116840.12</v>
      </c>
      <c r="P56" s="65">
        <v>-159668.13999999998</v>
      </c>
      <c r="Q56" s="65">
        <v>-111909.18</v>
      </c>
      <c r="R56" s="65">
        <v>-117958.27</v>
      </c>
      <c r="S56" s="65">
        <v>-114899.12999999999</v>
      </c>
      <c r="U56" s="65">
        <f t="shared" ca="1" si="40"/>
        <v>-614621.30000000005</v>
      </c>
      <c r="W56" s="65">
        <f t="shared" ref="W56:W58" si="42">SUM(H56:S56)</f>
        <v>-1490058.6099999999</v>
      </c>
    </row>
    <row r="57" spans="2:23" ht="16.5" customHeight="1">
      <c r="B57" s="68" t="s">
        <v>44</v>
      </c>
      <c r="C57" s="68"/>
      <c r="D57" s="68"/>
      <c r="E57" s="68"/>
      <c r="H57" s="69">
        <f>+H53+H56</f>
        <v>2385479.36</v>
      </c>
      <c r="I57" s="69">
        <f t="shared" ref="I57:S57" si="43">+I53+I56</f>
        <v>1558566.7899999998</v>
      </c>
      <c r="J57" s="69">
        <f t="shared" si="43"/>
        <v>1525705.6399999997</v>
      </c>
      <c r="K57" s="69">
        <f t="shared" si="43"/>
        <v>1436905.7626279998</v>
      </c>
      <c r="L57" s="69">
        <f t="shared" si="43"/>
        <v>1572923.6400000001</v>
      </c>
      <c r="M57" s="69">
        <f t="shared" si="43"/>
        <v>1479447.156459</v>
      </c>
      <c r="N57" s="69">
        <f t="shared" si="43"/>
        <v>1567339.99</v>
      </c>
      <c r="O57" s="69">
        <f t="shared" si="43"/>
        <v>1706908.3900000001</v>
      </c>
      <c r="P57" s="69">
        <f t="shared" si="43"/>
        <v>1497402.99</v>
      </c>
      <c r="Q57" s="69">
        <f t="shared" si="43"/>
        <v>1544176.0532470003</v>
      </c>
      <c r="R57" s="69">
        <f t="shared" si="43"/>
        <v>1710816.909191</v>
      </c>
      <c r="S57" s="69">
        <f t="shared" si="43"/>
        <v>1884147.5683830003</v>
      </c>
      <c r="U57" s="69">
        <f t="shared" ca="1" si="40"/>
        <v>8479581.1926279999</v>
      </c>
      <c r="W57" s="69">
        <f t="shared" si="42"/>
        <v>19869820.249908004</v>
      </c>
    </row>
    <row r="58" spans="2:23" ht="16.5" customHeight="1">
      <c r="B58" s="64" t="s">
        <v>56</v>
      </c>
      <c r="C58" s="64"/>
      <c r="D58" s="64"/>
      <c r="E58" s="64"/>
      <c r="H58" s="65">
        <v>1308965.8500000001</v>
      </c>
      <c r="I58" s="65">
        <v>1308965.8500000001</v>
      </c>
      <c r="J58" s="65">
        <v>1308965.8500000001</v>
      </c>
      <c r="K58" s="65">
        <v>1308965.8500000001</v>
      </c>
      <c r="L58" s="65">
        <v>1454406.5</v>
      </c>
      <c r="M58" s="65">
        <v>2908813</v>
      </c>
      <c r="N58" s="65">
        <v>1541670.8900000001</v>
      </c>
      <c r="O58" s="65">
        <v>1563843.97</v>
      </c>
      <c r="P58" s="65">
        <v>1563843.97</v>
      </c>
      <c r="Q58" s="65">
        <v>1563843.97</v>
      </c>
      <c r="R58" s="65">
        <v>1669843.97</v>
      </c>
      <c r="S58" s="65">
        <v>1742640</v>
      </c>
      <c r="U58" s="65">
        <f t="shared" ca="1" si="40"/>
        <v>6690269.9000000004</v>
      </c>
      <c r="W58" s="65">
        <f t="shared" si="42"/>
        <v>19244769.670000002</v>
      </c>
    </row>
    <row r="59" spans="2:23" ht="16.5" customHeight="1">
      <c r="B59" s="75" t="s">
        <v>60</v>
      </c>
      <c r="C59" s="75"/>
      <c r="D59" s="75"/>
      <c r="E59" s="75"/>
      <c r="H59" s="76">
        <v>0</v>
      </c>
      <c r="I59" s="76">
        <v>0</v>
      </c>
      <c r="J59" s="76">
        <v>0</v>
      </c>
      <c r="K59" s="76">
        <v>0</v>
      </c>
      <c r="L59" s="76">
        <v>0</v>
      </c>
      <c r="M59" s="76">
        <v>0</v>
      </c>
      <c r="N59" s="76">
        <v>17989</v>
      </c>
      <c r="O59" s="76">
        <v>0</v>
      </c>
      <c r="P59" s="76">
        <v>0</v>
      </c>
      <c r="Q59" s="76">
        <v>0</v>
      </c>
      <c r="R59" s="76">
        <v>0</v>
      </c>
      <c r="S59" s="76">
        <v>0</v>
      </c>
      <c r="U59" s="76">
        <f t="shared" ca="1" si="40"/>
        <v>0</v>
      </c>
      <c r="W59" s="76">
        <f t="shared" ref="W59" si="44">SUM(H59:S59)</f>
        <v>17989</v>
      </c>
    </row>
    <row r="60" spans="2:23" ht="16.5" customHeight="1">
      <c r="B60" s="68" t="s">
        <v>45</v>
      </c>
      <c r="C60" s="70"/>
      <c r="D60" s="70"/>
      <c r="E60" s="70"/>
      <c r="H60" s="71">
        <v>0.82008687392417456</v>
      </c>
      <c r="I60" s="71">
        <v>0.53580852052022587</v>
      </c>
      <c r="J60" s="71">
        <v>0.52451142098168557</v>
      </c>
      <c r="K60" s="71">
        <v>0.49398354676907719</v>
      </c>
      <c r="L60" s="71">
        <v>0.54074415921546015</v>
      </c>
      <c r="M60" s="71">
        <v>0.50860854804313649</v>
      </c>
      <c r="N60" s="71">
        <v>0.53882459614970091</v>
      </c>
      <c r="O60" s="71">
        <v>0.57848574669504915</v>
      </c>
      <c r="P60" s="71">
        <v>0.50748258772900467</v>
      </c>
      <c r="Q60" s="71">
        <v>0.52333437601253163</v>
      </c>
      <c r="R60" s="71">
        <v>0.54300460292181074</v>
      </c>
      <c r="S60" s="71">
        <v>0.57303758162500007</v>
      </c>
      <c r="U60" s="71">
        <f ca="1">AVERAGE(OFFSET(A60,0,7,,MONTH(MAX($H$7:$S$7))))</f>
        <v>0.58302690428212467</v>
      </c>
      <c r="W60" s="71">
        <f>AVERAGE(H60:S60)</f>
        <v>0.5573260467155714</v>
      </c>
    </row>
    <row r="61" spans="2:23" ht="16.5" customHeight="1">
      <c r="B61" s="68" t="s">
        <v>46</v>
      </c>
      <c r="C61" s="70"/>
      <c r="D61" s="70"/>
      <c r="E61" s="70"/>
      <c r="H61" s="71">
        <v>0.45</v>
      </c>
      <c r="I61" s="71">
        <v>0.45</v>
      </c>
      <c r="J61" s="71">
        <v>0.45</v>
      </c>
      <c r="K61" s="71">
        <v>0.45</v>
      </c>
      <c r="L61" s="71">
        <v>0.5</v>
      </c>
      <c r="M61" s="71">
        <v>1</v>
      </c>
      <c r="N61" s="71">
        <v>0.53</v>
      </c>
      <c r="O61" s="71">
        <v>0.53</v>
      </c>
      <c r="P61" s="71">
        <v>0.53</v>
      </c>
      <c r="Q61" s="71">
        <v>0.53</v>
      </c>
      <c r="R61" s="71">
        <v>0.53</v>
      </c>
      <c r="S61" s="71">
        <v>0.53</v>
      </c>
      <c r="U61" s="71">
        <f ca="1">AVERAGE(OFFSET(A61,0,7,,MONTH(MAX($H$7:$S$7))))</f>
        <v>0.45999999999999996</v>
      </c>
      <c r="W61" s="71">
        <f>AVERAGE(H61:S61)</f>
        <v>0.54000000000000015</v>
      </c>
    </row>
    <row r="62" spans="2:23" ht="24" customHeight="1">
      <c r="B62" s="3"/>
      <c r="C62" s="6"/>
      <c r="D62" s="6"/>
      <c r="E62" s="6"/>
      <c r="H62" s="8"/>
      <c r="I62" s="8"/>
      <c r="J62" s="8"/>
      <c r="K62" s="8"/>
      <c r="L62" s="8"/>
      <c r="M62" s="8"/>
      <c r="N62" s="8"/>
      <c r="O62" s="8"/>
      <c r="P62" s="8"/>
      <c r="Q62" s="8"/>
      <c r="R62" s="8"/>
      <c r="S62" s="8"/>
      <c r="U62" s="7"/>
      <c r="W62" s="7"/>
    </row>
    <row r="63" spans="2:23" ht="24.75" customHeight="1">
      <c r="B63" s="25" t="s">
        <v>58</v>
      </c>
      <c r="C63" s="22"/>
      <c r="D63" s="22"/>
      <c r="E63" s="22"/>
      <c r="F63" s="23"/>
      <c r="G63" s="23"/>
      <c r="H63" s="24">
        <f>EDATE(S76,1)</f>
        <v>44562</v>
      </c>
      <c r="I63" s="24">
        <f t="shared" ref="I63:N63" si="45">EDATE(H63,1)</f>
        <v>44593</v>
      </c>
      <c r="J63" s="24">
        <f t="shared" si="45"/>
        <v>44621</v>
      </c>
      <c r="K63" s="24">
        <f t="shared" si="45"/>
        <v>44652</v>
      </c>
      <c r="L63" s="24">
        <f t="shared" si="45"/>
        <v>44682</v>
      </c>
      <c r="M63" s="24">
        <f t="shared" si="45"/>
        <v>44713</v>
      </c>
      <c r="N63" s="24">
        <f t="shared" si="45"/>
        <v>44743</v>
      </c>
      <c r="O63" s="24">
        <f t="shared" ref="O63:S63" si="46">EDATE(N63,1)</f>
        <v>44774</v>
      </c>
      <c r="P63" s="24">
        <f t="shared" si="46"/>
        <v>44805</v>
      </c>
      <c r="Q63" s="24">
        <f t="shared" si="46"/>
        <v>44835</v>
      </c>
      <c r="R63" s="24">
        <f t="shared" si="46"/>
        <v>44866</v>
      </c>
      <c r="S63" s="24">
        <f t="shared" si="46"/>
        <v>44896</v>
      </c>
      <c r="T63" s="4"/>
      <c r="U63" s="24" t="str">
        <f>"Jan/"&amp;PROPER(TEXT(MAX($H$21:$S$21),"mmm"))&amp;"-"&amp;RIGHT(W63,2)</f>
        <v>Jan/Dez-22</v>
      </c>
      <c r="W63" s="63">
        <v>2022</v>
      </c>
    </row>
    <row r="64" spans="2:23" ht="4.5" customHeight="1">
      <c r="B64" s="3"/>
      <c r="C64" s="6"/>
      <c r="D64" s="6"/>
      <c r="E64" s="6"/>
      <c r="H64" s="8"/>
      <c r="I64" s="8"/>
      <c r="J64" s="8"/>
      <c r="K64" s="8"/>
      <c r="L64" s="8"/>
      <c r="M64" s="8"/>
      <c r="N64" s="8"/>
      <c r="O64" s="8"/>
      <c r="P64" s="8"/>
      <c r="Q64" s="8"/>
      <c r="R64" s="8"/>
      <c r="S64" s="8"/>
      <c r="T64" s="4"/>
      <c r="U64" s="7"/>
      <c r="W64" s="7"/>
    </row>
    <row r="65" spans="2:23" ht="4.5" customHeight="1">
      <c r="B65" s="3"/>
      <c r="C65" s="6"/>
      <c r="D65" s="6"/>
      <c r="E65" s="6"/>
      <c r="H65" s="8"/>
      <c r="I65" s="8"/>
      <c r="J65" s="8"/>
      <c r="K65" s="8"/>
      <c r="L65" s="8"/>
      <c r="M65" s="8"/>
      <c r="N65" s="8"/>
      <c r="O65" s="8"/>
      <c r="P65" s="8"/>
      <c r="Q65" s="8"/>
      <c r="R65" s="8"/>
      <c r="S65" s="8"/>
      <c r="T65" s="4"/>
      <c r="U65" s="7"/>
      <c r="W65" s="7"/>
    </row>
    <row r="66" spans="2:23" ht="15.95" customHeight="1">
      <c r="B66" s="68"/>
      <c r="C66" s="68"/>
      <c r="D66" s="68"/>
      <c r="E66" s="68"/>
      <c r="H66" s="69"/>
      <c r="I66" s="69"/>
      <c r="J66" s="69"/>
      <c r="K66" s="69"/>
      <c r="L66" s="69"/>
      <c r="M66" s="69"/>
      <c r="N66" s="69"/>
      <c r="O66" s="69"/>
      <c r="P66" s="69"/>
      <c r="Q66" s="69"/>
      <c r="R66" s="69"/>
      <c r="S66" s="69"/>
      <c r="T66" s="4"/>
      <c r="U66" s="69"/>
      <c r="W66" s="69"/>
    </row>
    <row r="67" spans="2:23" ht="15.95" customHeight="1">
      <c r="B67" s="64" t="s">
        <v>40</v>
      </c>
      <c r="C67" s="64"/>
      <c r="D67" s="64"/>
      <c r="E67" s="64"/>
      <c r="H67" s="65">
        <f t="shared" ref="H67:I67" si="47">+H68+H69</f>
        <v>1608186.2307490003</v>
      </c>
      <c r="I67" s="65">
        <f t="shared" si="47"/>
        <v>1313068.2861060018</v>
      </c>
      <c r="J67" s="65">
        <f t="shared" ref="J67:K67" si="48">+J68+J69</f>
        <v>1425641.6500000001</v>
      </c>
      <c r="K67" s="65">
        <f t="shared" si="48"/>
        <v>1573430.47</v>
      </c>
      <c r="L67" s="65">
        <f t="shared" ref="L67:M67" si="49">+L68+L69</f>
        <v>1388509.76</v>
      </c>
      <c r="M67" s="65">
        <f t="shared" si="49"/>
        <v>1629001.6899999997</v>
      </c>
      <c r="N67" s="65">
        <f t="shared" ref="N67:O67" si="50">+N68+N69</f>
        <v>1955101.4899999998</v>
      </c>
      <c r="O67" s="65">
        <f t="shared" si="50"/>
        <v>1370477.7500000002</v>
      </c>
      <c r="P67" s="65">
        <f t="shared" ref="P67:Q67" si="51">+P68+P69</f>
        <v>1729332.5500629998</v>
      </c>
      <c r="Q67" s="65">
        <f t="shared" si="51"/>
        <v>1660291.98</v>
      </c>
      <c r="R67" s="65">
        <f t="shared" ref="R67:S67" si="52">+R68+R69</f>
        <v>1683892.6400000004</v>
      </c>
      <c r="S67" s="65">
        <f t="shared" si="52"/>
        <v>811899.51999999979</v>
      </c>
      <c r="T67" s="4"/>
      <c r="U67" s="65">
        <f ca="1">SUM(OFFSET(A67,0,7,,MONTH(MAX($H$7:$S$7))))</f>
        <v>7308836.3968550023</v>
      </c>
      <c r="W67" s="65">
        <f>SUM(H67:S67)</f>
        <v>18148834.016918</v>
      </c>
    </row>
    <row r="68" spans="2:23" ht="15.95" customHeight="1">
      <c r="B68" s="66" t="s">
        <v>41</v>
      </c>
      <c r="C68" s="66"/>
      <c r="D68" s="66"/>
      <c r="E68" s="66"/>
      <c r="H68" s="67">
        <v>1589946.8807490002</v>
      </c>
      <c r="I68" s="67">
        <v>1294530.1261060019</v>
      </c>
      <c r="J68" s="67">
        <v>1405436.9000000001</v>
      </c>
      <c r="K68" s="67">
        <v>1557178.28</v>
      </c>
      <c r="L68" s="67">
        <v>1368453.81</v>
      </c>
      <c r="M68" s="67">
        <v>1611089.9999999998</v>
      </c>
      <c r="N68" s="67">
        <v>1934613.0299999998</v>
      </c>
      <c r="O68" s="67">
        <v>1347434.1300000001</v>
      </c>
      <c r="P68" s="67">
        <v>1710037.5400629998</v>
      </c>
      <c r="Q68" s="67">
        <v>1642074.96</v>
      </c>
      <c r="R68" s="67">
        <v>1669205.8100000003</v>
      </c>
      <c r="S68" s="67">
        <v>799635.20999999973</v>
      </c>
      <c r="T68" s="4"/>
      <c r="U68" s="67">
        <f t="shared" ref="U68:U72" ca="1" si="53">SUM(OFFSET(A68,0,7,,MONTH(MAX($H$7:$S$7))))</f>
        <v>7215545.9968550019</v>
      </c>
      <c r="W68" s="67">
        <f t="shared" ref="W68:W69" si="54">SUM(H68:S68)</f>
        <v>17929636.676918</v>
      </c>
    </row>
    <row r="69" spans="2:23" ht="15.95" customHeight="1">
      <c r="B69" s="66" t="s">
        <v>42</v>
      </c>
      <c r="C69" s="66"/>
      <c r="D69" s="66"/>
      <c r="E69" s="66"/>
      <c r="H69" s="67">
        <v>18239.349999999999</v>
      </c>
      <c r="I69" s="67">
        <v>18538.16</v>
      </c>
      <c r="J69" s="67">
        <v>20204.75</v>
      </c>
      <c r="K69" s="67">
        <v>16252.19</v>
      </c>
      <c r="L69" s="67">
        <v>20055.95</v>
      </c>
      <c r="M69" s="67">
        <v>17911.689999999999</v>
      </c>
      <c r="N69" s="67">
        <v>20488.46</v>
      </c>
      <c r="O69" s="67">
        <v>23043.62</v>
      </c>
      <c r="P69" s="67">
        <v>19295.009999999998</v>
      </c>
      <c r="Q69" s="67">
        <v>18217.02</v>
      </c>
      <c r="R69" s="67">
        <v>14686.83</v>
      </c>
      <c r="S69" s="67">
        <v>12264.31</v>
      </c>
      <c r="T69" s="4"/>
      <c r="U69" s="67">
        <f t="shared" ca="1" si="53"/>
        <v>93290.4</v>
      </c>
      <c r="W69" s="67">
        <f t="shared" si="54"/>
        <v>219197.33999999997</v>
      </c>
    </row>
    <row r="70" spans="2:23" ht="15.95" customHeight="1">
      <c r="B70" s="64" t="s">
        <v>43</v>
      </c>
      <c r="C70" s="64"/>
      <c r="D70" s="64"/>
      <c r="E70" s="64"/>
      <c r="H70" s="65">
        <v>-139651.24</v>
      </c>
      <c r="I70" s="65">
        <v>-134556.95000000001</v>
      </c>
      <c r="J70" s="65">
        <v>-110760.67000000001</v>
      </c>
      <c r="K70" s="65">
        <v>-128840.69</v>
      </c>
      <c r="L70" s="65">
        <v>-141562.09</v>
      </c>
      <c r="M70" s="65">
        <v>-128975.39</v>
      </c>
      <c r="N70" s="65">
        <v>-122144.45999999999</v>
      </c>
      <c r="O70" s="65">
        <v>-145504.4</v>
      </c>
      <c r="P70" s="65">
        <v>-155380.1</v>
      </c>
      <c r="Q70" s="65">
        <v>-126145.29</v>
      </c>
      <c r="R70" s="65">
        <v>-116534.91</v>
      </c>
      <c r="S70" s="65">
        <v>-117617.08999999998</v>
      </c>
      <c r="T70" s="4"/>
      <c r="U70" s="65">
        <f t="shared" ca="1" si="53"/>
        <v>-655371.64</v>
      </c>
      <c r="W70" s="65">
        <f t="shared" ref="W70:W72" si="55">SUM(H70:S70)</f>
        <v>-1567673.28</v>
      </c>
    </row>
    <row r="71" spans="2:23" ht="15.95" customHeight="1">
      <c r="B71" s="68" t="s">
        <v>44</v>
      </c>
      <c r="C71" s="68"/>
      <c r="D71" s="68"/>
      <c r="E71" s="68"/>
      <c r="H71" s="69">
        <f t="shared" ref="H71:I71" si="56">+H67+H70</f>
        <v>1468534.9907490003</v>
      </c>
      <c r="I71" s="69">
        <f t="shared" si="56"/>
        <v>1178511.3361060019</v>
      </c>
      <c r="J71" s="69">
        <f t="shared" ref="J71:K71" si="57">+J67+J70</f>
        <v>1314880.9800000002</v>
      </c>
      <c r="K71" s="69">
        <f t="shared" si="57"/>
        <v>1444589.78</v>
      </c>
      <c r="L71" s="69">
        <f t="shared" ref="L71:M71" si="58">+L67+L70</f>
        <v>1246947.67</v>
      </c>
      <c r="M71" s="69">
        <f t="shared" si="58"/>
        <v>1500026.2999999998</v>
      </c>
      <c r="N71" s="69">
        <f t="shared" ref="N71:O71" si="59">+N67+N70</f>
        <v>1832957.0299999998</v>
      </c>
      <c r="O71" s="69">
        <f t="shared" si="59"/>
        <v>1224973.3500000003</v>
      </c>
      <c r="P71" s="69">
        <f t="shared" ref="P71:Q71" si="60">+P67+P70</f>
        <v>1573952.4500629997</v>
      </c>
      <c r="Q71" s="69">
        <f t="shared" si="60"/>
        <v>1534146.69</v>
      </c>
      <c r="R71" s="69">
        <f t="shared" ref="R71:S71" si="61">+R67+R70</f>
        <v>1567357.7300000004</v>
      </c>
      <c r="S71" s="69">
        <f t="shared" si="61"/>
        <v>694282.42999999982</v>
      </c>
      <c r="T71" s="4"/>
      <c r="U71" s="69">
        <f t="shared" ca="1" si="53"/>
        <v>6653464.7568550026</v>
      </c>
      <c r="W71" s="69">
        <f t="shared" si="55"/>
        <v>16581160.736918001</v>
      </c>
    </row>
    <row r="72" spans="2:23" ht="15.95" customHeight="1">
      <c r="B72" s="64" t="s">
        <v>56</v>
      </c>
      <c r="C72" s="64"/>
      <c r="D72" s="64"/>
      <c r="E72" s="64"/>
      <c r="H72" s="65">
        <v>1308965.8500000001</v>
      </c>
      <c r="I72" s="65">
        <v>1308965.8500000001</v>
      </c>
      <c r="J72" s="65">
        <v>1308965.8500000001</v>
      </c>
      <c r="K72" s="65">
        <v>1308965.8500000001</v>
      </c>
      <c r="L72" s="65">
        <v>1308965.8500000001</v>
      </c>
      <c r="M72" s="65">
        <v>1308965.8500000001</v>
      </c>
      <c r="N72" s="65">
        <v>1308965.8500000001</v>
      </c>
      <c r="O72" s="65">
        <v>1308965.8500000001</v>
      </c>
      <c r="P72" s="65">
        <v>1454406.5</v>
      </c>
      <c r="Q72" s="65">
        <v>1599847.1500000001</v>
      </c>
      <c r="R72" s="65">
        <v>1454406.5</v>
      </c>
      <c r="S72" s="65">
        <v>930820.16</v>
      </c>
      <c r="T72" s="4"/>
      <c r="U72" s="65">
        <f t="shared" ca="1" si="53"/>
        <v>6544829.25</v>
      </c>
      <c r="W72" s="65">
        <f t="shared" si="55"/>
        <v>15911207.109999999</v>
      </c>
    </row>
    <row r="73" spans="2:23" ht="15.95" customHeight="1">
      <c r="B73" s="68" t="s">
        <v>45</v>
      </c>
      <c r="C73" s="70"/>
      <c r="D73" s="70"/>
      <c r="E73" s="70"/>
      <c r="H73" s="71">
        <v>0.50485713270292742</v>
      </c>
      <c r="I73" s="71">
        <v>0.40515197646118944</v>
      </c>
      <c r="J73" s="71">
        <v>0.45203352020222687</v>
      </c>
      <c r="K73" s="71">
        <v>0.49662518009923634</v>
      </c>
      <c r="L73" s="71">
        <v>0.42867921382364554</v>
      </c>
      <c r="M73" s="71">
        <v>0.51568330449568256</v>
      </c>
      <c r="N73" s="71">
        <v>0.63013917704575706</v>
      </c>
      <c r="O73" s="71">
        <v>0.42112481964292664</v>
      </c>
      <c r="P73" s="71">
        <v>0.54109784646280101</v>
      </c>
      <c r="Q73" s="71">
        <v>0.5274133091401888</v>
      </c>
      <c r="R73" s="71">
        <v>0.53883069485731827</v>
      </c>
      <c r="S73" s="71">
        <v>0.23868238693927724</v>
      </c>
      <c r="T73" s="4"/>
      <c r="U73" s="71">
        <f ca="1">AVERAGE(OFFSET(A73,0,7,,MONTH(MAX($H$7:$S$7))))</f>
        <v>0.45746940465784514</v>
      </c>
      <c r="W73" s="71">
        <f>AVERAGE(H73:S73)</f>
        <v>0.47502654682276479</v>
      </c>
    </row>
    <row r="74" spans="2:23" ht="15.95" customHeight="1">
      <c r="B74" s="68" t="s">
        <v>46</v>
      </c>
      <c r="C74" s="70"/>
      <c r="D74" s="70"/>
      <c r="E74" s="70"/>
      <c r="H74" s="71">
        <v>0.45</v>
      </c>
      <c r="I74" s="71">
        <v>0.45</v>
      </c>
      <c r="J74" s="71">
        <v>0.45</v>
      </c>
      <c r="K74" s="71">
        <v>0.45</v>
      </c>
      <c r="L74" s="71">
        <v>0.45</v>
      </c>
      <c r="M74" s="71">
        <v>0.45</v>
      </c>
      <c r="N74" s="71">
        <v>0.45</v>
      </c>
      <c r="O74" s="71">
        <v>0.45</v>
      </c>
      <c r="P74" s="71">
        <v>0.5</v>
      </c>
      <c r="Q74" s="71">
        <v>0.55000000000000004</v>
      </c>
      <c r="R74" s="71">
        <v>0.5</v>
      </c>
      <c r="S74" s="71">
        <v>0.32</v>
      </c>
      <c r="T74" s="4"/>
      <c r="U74" s="71">
        <f ca="1">AVERAGE(OFFSET(A74,0,7,,MONTH(MAX($H$7:$S$7))))</f>
        <v>0.45</v>
      </c>
      <c r="W74" s="71">
        <f>AVERAGE(H74:S74)</f>
        <v>0.45583333333333337</v>
      </c>
    </row>
    <row r="75" spans="2:23" ht="24" customHeight="1">
      <c r="H75" s="9"/>
      <c r="I75" s="9"/>
      <c r="J75" s="9"/>
      <c r="K75" s="9"/>
      <c r="L75" s="9"/>
      <c r="M75" s="9"/>
      <c r="N75" s="9"/>
      <c r="O75" s="9"/>
      <c r="V75" s="4"/>
    </row>
    <row r="76" spans="2:23" ht="24.95" customHeight="1">
      <c r="B76" s="25" t="s">
        <v>52</v>
      </c>
      <c r="C76" s="22"/>
      <c r="D76" s="22"/>
      <c r="E76" s="22"/>
      <c r="F76" s="23"/>
      <c r="G76" s="23"/>
      <c r="H76" s="24">
        <f>EDATE(S89,1)</f>
        <v>44197</v>
      </c>
      <c r="I76" s="24">
        <f t="shared" ref="I76:S76" si="62">EDATE(H76,1)</f>
        <v>44228</v>
      </c>
      <c r="J76" s="24">
        <f t="shared" si="62"/>
        <v>44256</v>
      </c>
      <c r="K76" s="24">
        <f t="shared" si="62"/>
        <v>44287</v>
      </c>
      <c r="L76" s="24">
        <f t="shared" si="62"/>
        <v>44317</v>
      </c>
      <c r="M76" s="24">
        <f t="shared" si="62"/>
        <v>44348</v>
      </c>
      <c r="N76" s="24">
        <f t="shared" si="62"/>
        <v>44378</v>
      </c>
      <c r="O76" s="24">
        <f t="shared" si="62"/>
        <v>44409</v>
      </c>
      <c r="P76" s="24">
        <f t="shared" si="62"/>
        <v>44440</v>
      </c>
      <c r="Q76" s="24">
        <f t="shared" si="62"/>
        <v>44470</v>
      </c>
      <c r="R76" s="24">
        <f t="shared" si="62"/>
        <v>44501</v>
      </c>
      <c r="S76" s="24">
        <f t="shared" si="62"/>
        <v>44531</v>
      </c>
      <c r="T76" s="23"/>
      <c r="U76" s="24" t="str">
        <f>"Jan/"&amp;PROPER(TEXT(MAX($H$21:$S$21),"mmm"))&amp;"-"&amp;RIGHT(W76,2)</f>
        <v>Jan/Dez-21</v>
      </c>
      <c r="W76" s="63">
        <v>2021</v>
      </c>
    </row>
    <row r="77" spans="2:23" ht="5.0999999999999996" customHeight="1">
      <c r="B77" s="3"/>
      <c r="C77" s="6"/>
      <c r="D77" s="6"/>
      <c r="E77" s="6"/>
      <c r="H77" s="8"/>
      <c r="I77" s="8"/>
      <c r="J77" s="8"/>
      <c r="K77" s="8"/>
      <c r="L77" s="8"/>
      <c r="M77" s="8"/>
      <c r="N77" s="8"/>
      <c r="O77" s="8"/>
      <c r="P77" s="8"/>
      <c r="Q77" s="8"/>
      <c r="R77" s="8"/>
      <c r="S77" s="8"/>
      <c r="U77" s="7"/>
      <c r="W77" s="7"/>
    </row>
    <row r="78" spans="2:23" ht="5.0999999999999996" customHeight="1">
      <c r="B78" s="3"/>
      <c r="C78" s="6"/>
      <c r="D78" s="6"/>
      <c r="E78" s="6"/>
      <c r="H78" s="8"/>
      <c r="I78" s="8"/>
      <c r="J78" s="8"/>
      <c r="K78" s="8"/>
      <c r="L78" s="8"/>
      <c r="M78" s="8"/>
      <c r="N78" s="8"/>
      <c r="O78" s="8"/>
      <c r="P78" s="8"/>
      <c r="Q78" s="8"/>
      <c r="R78" s="8"/>
      <c r="S78" s="8"/>
      <c r="U78" s="7"/>
      <c r="W78" s="7"/>
    </row>
    <row r="79" spans="2:23" ht="15.95" customHeight="1">
      <c r="B79" s="68"/>
      <c r="C79" s="68"/>
      <c r="D79" s="68"/>
      <c r="E79" s="68"/>
      <c r="H79" s="69"/>
      <c r="I79" s="69"/>
      <c r="J79" s="69"/>
      <c r="K79" s="69"/>
      <c r="L79" s="69"/>
      <c r="M79" s="69"/>
      <c r="N79" s="69"/>
      <c r="O79" s="69"/>
      <c r="P79" s="69"/>
      <c r="Q79" s="69"/>
      <c r="R79" s="69"/>
      <c r="S79" s="69"/>
      <c r="U79" s="69"/>
      <c r="W79" s="69"/>
    </row>
    <row r="80" spans="2:23" ht="15.95" customHeight="1">
      <c r="B80" s="64" t="s">
        <v>40</v>
      </c>
      <c r="C80" s="64"/>
      <c r="D80" s="64"/>
      <c r="E80" s="64"/>
      <c r="H80" s="65">
        <f t="shared" ref="H80:O80" si="63">+H81+H82</f>
        <v>1499069.7000000002</v>
      </c>
      <c r="I80" s="65">
        <f t="shared" si="63"/>
        <v>248921.79999999996</v>
      </c>
      <c r="J80" s="65">
        <f t="shared" si="63"/>
        <v>412332.57403400028</v>
      </c>
      <c r="K80" s="65">
        <f t="shared" si="63"/>
        <v>182974.86000000007</v>
      </c>
      <c r="L80" s="65">
        <f t="shared" si="63"/>
        <v>508554.81</v>
      </c>
      <c r="M80" s="65">
        <f t="shared" si="63"/>
        <v>836964.73</v>
      </c>
      <c r="N80" s="65">
        <f t="shared" si="63"/>
        <v>1174165.23</v>
      </c>
      <c r="O80" s="65">
        <f t="shared" si="63"/>
        <v>1452132.7100000002</v>
      </c>
      <c r="P80" s="65">
        <f t="shared" ref="P80:Q80" si="64">+P81+P82</f>
        <v>1252211.95</v>
      </c>
      <c r="Q80" s="65">
        <f t="shared" si="64"/>
        <v>1531623.7500000028</v>
      </c>
      <c r="R80" s="65">
        <f t="shared" ref="R80:S80" si="65">+R81+R82</f>
        <v>1512950.7927200003</v>
      </c>
      <c r="S80" s="65">
        <f t="shared" si="65"/>
        <v>921649.43000000017</v>
      </c>
      <c r="U80" s="65">
        <f ca="1">SUM(OFFSET(A80,0,7,,MONTH(MAX($H$7:$S$7))))</f>
        <v>2851853.7440340007</v>
      </c>
      <c r="W80" s="65">
        <f>SUM(H80:S80)</f>
        <v>11533552.336754005</v>
      </c>
    </row>
    <row r="81" spans="2:23" ht="15.95" customHeight="1">
      <c r="B81" s="66" t="s">
        <v>41</v>
      </c>
      <c r="C81" s="66"/>
      <c r="D81" s="66"/>
      <c r="E81" s="66"/>
      <c r="H81" s="67">
        <v>1494900.58</v>
      </c>
      <c r="I81" s="67">
        <v>245193.58999999997</v>
      </c>
      <c r="J81" s="67">
        <v>407218.66403400031</v>
      </c>
      <c r="K81" s="67">
        <v>177740.50000000009</v>
      </c>
      <c r="L81" s="67">
        <v>501923.61</v>
      </c>
      <c r="M81" s="67">
        <v>829302.21</v>
      </c>
      <c r="N81" s="67">
        <v>1165053.71</v>
      </c>
      <c r="O81" s="67">
        <v>1441582.11</v>
      </c>
      <c r="P81" s="67">
        <v>1240562.31</v>
      </c>
      <c r="Q81" s="67">
        <v>1517989.8100000028</v>
      </c>
      <c r="R81" s="67">
        <v>1495331.1727200001</v>
      </c>
      <c r="S81" s="67">
        <v>898248.37000000011</v>
      </c>
      <c r="U81" s="67">
        <f t="shared" ref="U81:U85" ca="1" si="66">SUM(OFFSET(A81,0,7,,MONTH(MAX($H$7:$S$7))))</f>
        <v>2826976.9440339999</v>
      </c>
      <c r="W81" s="67">
        <f t="shared" ref="W81" si="67">SUM(H81:S81)</f>
        <v>11415046.636754002</v>
      </c>
    </row>
    <row r="82" spans="2:23" ht="15.95" customHeight="1">
      <c r="B82" s="66" t="s">
        <v>42</v>
      </c>
      <c r="C82" s="66"/>
      <c r="D82" s="66"/>
      <c r="E82" s="66"/>
      <c r="H82" s="67">
        <v>4169.12</v>
      </c>
      <c r="I82" s="67">
        <v>3728.21</v>
      </c>
      <c r="J82" s="67">
        <v>5113.91</v>
      </c>
      <c r="K82" s="67">
        <v>5234.3599999999997</v>
      </c>
      <c r="L82" s="67">
        <v>6631.2</v>
      </c>
      <c r="M82" s="67">
        <v>7662.52</v>
      </c>
      <c r="N82" s="67">
        <v>9111.52</v>
      </c>
      <c r="O82" s="67">
        <v>10550.6</v>
      </c>
      <c r="P82" s="67">
        <v>11649.64</v>
      </c>
      <c r="Q82" s="67">
        <v>13633.94</v>
      </c>
      <c r="R82" s="67">
        <v>17619.62</v>
      </c>
      <c r="S82" s="67">
        <v>23401.06</v>
      </c>
      <c r="U82" s="67">
        <f t="shared" ca="1" si="66"/>
        <v>24876.799999999999</v>
      </c>
      <c r="W82" s="67">
        <f t="shared" ref="W82" si="68">SUM(H82:S82)</f>
        <v>118505.69999999998</v>
      </c>
    </row>
    <row r="83" spans="2:23" ht="15.95" customHeight="1">
      <c r="B83" s="64" t="s">
        <v>43</v>
      </c>
      <c r="C83" s="64"/>
      <c r="D83" s="64"/>
      <c r="E83" s="64"/>
      <c r="H83" s="65">
        <v>-30350.22</v>
      </c>
      <c r="I83" s="65">
        <v>-146547.36000000002</v>
      </c>
      <c r="J83" s="65">
        <v>-105973.26999999999</v>
      </c>
      <c r="K83" s="65">
        <v>-152997.81</v>
      </c>
      <c r="L83" s="65">
        <v>-129178.43</v>
      </c>
      <c r="M83" s="65">
        <v>-131742.59999999998</v>
      </c>
      <c r="N83" s="65">
        <v>-139588.13999999998</v>
      </c>
      <c r="O83" s="65">
        <v>-131470.64000000001</v>
      </c>
      <c r="P83" s="65">
        <v>-130891.71000000002</v>
      </c>
      <c r="Q83" s="65">
        <v>-134161.1</v>
      </c>
      <c r="R83" s="65">
        <v>-157764.44</v>
      </c>
      <c r="S83" s="65">
        <v>-122763.73999999999</v>
      </c>
      <c r="U83" s="65">
        <f t="shared" ca="1" si="66"/>
        <v>-565047.09</v>
      </c>
      <c r="W83" s="65">
        <f t="shared" ref="W83:W85" si="69">SUM(H83:S83)</f>
        <v>-1513429.46</v>
      </c>
    </row>
    <row r="84" spans="2:23" ht="15.95" customHeight="1">
      <c r="B84" s="68" t="s">
        <v>44</v>
      </c>
      <c r="C84" s="68"/>
      <c r="D84" s="68"/>
      <c r="E84" s="68"/>
      <c r="H84" s="69">
        <f t="shared" ref="H84:O84" si="70">+H80+H83</f>
        <v>1468719.4800000002</v>
      </c>
      <c r="I84" s="69">
        <f t="shared" si="70"/>
        <v>102374.43999999994</v>
      </c>
      <c r="J84" s="69">
        <f t="shared" si="70"/>
        <v>306359.30403400026</v>
      </c>
      <c r="K84" s="69">
        <f t="shared" si="70"/>
        <v>29977.050000000076</v>
      </c>
      <c r="L84" s="69">
        <f t="shared" si="70"/>
        <v>379376.38</v>
      </c>
      <c r="M84" s="69">
        <f t="shared" si="70"/>
        <v>705222.13</v>
      </c>
      <c r="N84" s="69">
        <f t="shared" si="70"/>
        <v>1034577.09</v>
      </c>
      <c r="O84" s="69">
        <f t="shared" si="70"/>
        <v>1320662.0700000003</v>
      </c>
      <c r="P84" s="69">
        <f t="shared" ref="P84:Q84" si="71">+P80+P83</f>
        <v>1121320.24</v>
      </c>
      <c r="Q84" s="69">
        <f t="shared" si="71"/>
        <v>1397462.6500000027</v>
      </c>
      <c r="R84" s="69">
        <f t="shared" ref="R84:S84" si="72">+R80+R83</f>
        <v>1355186.3527200003</v>
      </c>
      <c r="S84" s="69">
        <f t="shared" si="72"/>
        <v>798885.69000000018</v>
      </c>
      <c r="U84" s="69">
        <f t="shared" ca="1" si="66"/>
        <v>2286806.6540340004</v>
      </c>
      <c r="W84" s="69">
        <f t="shared" si="69"/>
        <v>10020122.876754003</v>
      </c>
    </row>
    <row r="85" spans="2:23" ht="15.95" customHeight="1">
      <c r="B85" s="64" t="s">
        <v>56</v>
      </c>
      <c r="C85" s="64"/>
      <c r="D85" s="64"/>
      <c r="E85" s="64"/>
      <c r="H85" s="65">
        <v>639938.86</v>
      </c>
      <c r="I85" s="65">
        <v>872643.9</v>
      </c>
      <c r="J85" s="65">
        <v>87264.39</v>
      </c>
      <c r="K85" s="65">
        <v>145440.65</v>
      </c>
      <c r="L85" s="65">
        <v>232705.04</v>
      </c>
      <c r="M85" s="65">
        <v>872643.9</v>
      </c>
      <c r="N85" s="65">
        <v>872643.9</v>
      </c>
      <c r="O85" s="65">
        <v>1018084.5499999999</v>
      </c>
      <c r="P85" s="65">
        <v>1018084.5499999999</v>
      </c>
      <c r="Q85" s="65">
        <v>1163525.2</v>
      </c>
      <c r="R85" s="65">
        <v>1163525.2</v>
      </c>
      <c r="S85" s="65">
        <v>1454406.5</v>
      </c>
      <c r="U85" s="65">
        <f t="shared" ca="1" si="66"/>
        <v>1977992.8399999999</v>
      </c>
      <c r="W85" s="65">
        <f t="shared" si="69"/>
        <v>9540906.6400000006</v>
      </c>
    </row>
    <row r="86" spans="2:23" ht="15.95" customHeight="1">
      <c r="B86" s="68" t="s">
        <v>45</v>
      </c>
      <c r="C86" s="70"/>
      <c r="D86" s="70"/>
      <c r="E86" s="70"/>
      <c r="H86" s="71">
        <v>0.50492055694195548</v>
      </c>
      <c r="I86" s="71">
        <v>3.5194575931831971E-2</v>
      </c>
      <c r="J86" s="71">
        <v>0.10532107221536767</v>
      </c>
      <c r="K86" s="71">
        <v>1.0305595443914777E-2</v>
      </c>
      <c r="L86" s="71">
        <v>0.13042309010582667</v>
      </c>
      <c r="M86" s="71">
        <v>0.24244326809595529</v>
      </c>
      <c r="N86" s="71">
        <v>0.35566985227307496</v>
      </c>
      <c r="O86" s="71">
        <v>0.45402095975231144</v>
      </c>
      <c r="P86" s="71">
        <v>0.38549065890450845</v>
      </c>
      <c r="Q86" s="71">
        <v>0.48042368141231584</v>
      </c>
      <c r="R86" s="71">
        <v>0.46588981578396421</v>
      </c>
      <c r="S86" s="71">
        <v>0.27464319294502609</v>
      </c>
      <c r="U86" s="71">
        <f ca="1">AVERAGE(OFFSET(A86,0,7,,MONTH(MAX($H$7:$S$7))))</f>
        <v>0.15723297812777931</v>
      </c>
      <c r="W86" s="71">
        <f>AVERAGE(H86:S86)</f>
        <v>0.28706219331717103</v>
      </c>
    </row>
    <row r="87" spans="2:23" ht="15.95" customHeight="1">
      <c r="B87" s="68" t="s">
        <v>46</v>
      </c>
      <c r="C87" s="70"/>
      <c r="D87" s="70"/>
      <c r="E87" s="70"/>
      <c r="H87" s="71">
        <v>0.22</v>
      </c>
      <c r="I87" s="71">
        <v>0.3</v>
      </c>
      <c r="J87" s="71">
        <v>0.03</v>
      </c>
      <c r="K87" s="71">
        <v>4.9999999999999996E-2</v>
      </c>
      <c r="L87" s="71">
        <v>0.08</v>
      </c>
      <c r="M87" s="71">
        <v>0.3</v>
      </c>
      <c r="N87" s="71">
        <v>0.3</v>
      </c>
      <c r="O87" s="71">
        <v>0.35</v>
      </c>
      <c r="P87" s="71">
        <v>0.35</v>
      </c>
      <c r="Q87" s="71">
        <v>0.39999999999999997</v>
      </c>
      <c r="R87" s="71">
        <v>0.39999999999999997</v>
      </c>
      <c r="S87" s="71">
        <v>0.5</v>
      </c>
      <c r="U87" s="71">
        <f ca="1">AVERAGE(OFFSET(A87,0,7,,MONTH(MAX($H$7:$S$7))))</f>
        <v>0.13600000000000001</v>
      </c>
      <c r="W87" s="71">
        <f>AVERAGE(H87:S87)</f>
        <v>0.27333333333333332</v>
      </c>
    </row>
    <row r="88" spans="2:23" ht="24" customHeight="1">
      <c r="H88" s="9"/>
      <c r="I88" s="9"/>
      <c r="J88" s="9"/>
      <c r="K88" s="9"/>
      <c r="L88" s="9"/>
      <c r="M88" s="9"/>
      <c r="V88" s="4"/>
    </row>
    <row r="89" spans="2:23" ht="24" customHeight="1">
      <c r="B89" s="25" t="s">
        <v>53</v>
      </c>
      <c r="C89" s="22"/>
      <c r="D89" s="22"/>
      <c r="E89" s="22"/>
      <c r="F89" s="23"/>
      <c r="G89" s="23"/>
      <c r="H89" s="24">
        <v>43831</v>
      </c>
      <c r="I89" s="24">
        <v>43862</v>
      </c>
      <c r="J89" s="24">
        <v>43891</v>
      </c>
      <c r="K89" s="24">
        <v>43922</v>
      </c>
      <c r="L89" s="24">
        <v>43952</v>
      </c>
      <c r="M89" s="24">
        <v>43983</v>
      </c>
      <c r="N89" s="24">
        <v>44013</v>
      </c>
      <c r="O89" s="24">
        <v>44044</v>
      </c>
      <c r="P89" s="24">
        <v>44075</v>
      </c>
      <c r="Q89" s="24">
        <v>44105</v>
      </c>
      <c r="R89" s="24">
        <v>44136</v>
      </c>
      <c r="S89" s="24">
        <v>44166</v>
      </c>
      <c r="U89" s="24" t="str">
        <f>"Jan/"&amp;PROPER(TEXT(MAX($H$21:$S$21),"mmm"))&amp;"-"&amp;RIGHT(W89,2)</f>
        <v>Jan/Dez-20</v>
      </c>
      <c r="W89" s="63">
        <v>2020</v>
      </c>
    </row>
    <row r="90" spans="2:23" ht="5.0999999999999996" customHeight="1">
      <c r="B90" s="3"/>
      <c r="C90" s="6"/>
      <c r="D90" s="6"/>
      <c r="E90" s="6"/>
      <c r="H90" s="8"/>
      <c r="I90" s="8"/>
      <c r="J90" s="8"/>
      <c r="K90" s="8"/>
      <c r="L90" s="8"/>
      <c r="M90" s="8"/>
      <c r="N90" s="8"/>
      <c r="O90" s="8"/>
      <c r="P90" s="8"/>
      <c r="Q90" s="8"/>
      <c r="R90" s="8"/>
      <c r="S90" s="8"/>
      <c r="U90" s="7"/>
      <c r="W90" s="7"/>
    </row>
    <row r="91" spans="2:23" ht="15.95" customHeight="1">
      <c r="B91" s="68"/>
      <c r="C91" s="68"/>
      <c r="D91" s="68"/>
      <c r="E91" s="68"/>
      <c r="H91" s="69"/>
      <c r="I91" s="69"/>
      <c r="J91" s="69"/>
      <c r="K91" s="69"/>
      <c r="L91" s="69"/>
      <c r="M91" s="69"/>
      <c r="N91" s="69"/>
      <c r="O91" s="69"/>
      <c r="P91" s="69"/>
      <c r="Q91" s="69"/>
      <c r="R91" s="69"/>
      <c r="S91" s="69"/>
      <c r="U91" s="69"/>
      <c r="W91" s="69"/>
    </row>
    <row r="92" spans="2:23" ht="15.95" customHeight="1">
      <c r="B92" s="64" t="s">
        <v>40</v>
      </c>
      <c r="C92" s="64"/>
      <c r="D92" s="64"/>
      <c r="E92" s="64"/>
      <c r="H92" s="65">
        <f t="shared" ref="H92:I92" si="73">+H93+H94</f>
        <v>1854235.35</v>
      </c>
      <c r="I92" s="65">
        <f t="shared" si="73"/>
        <v>646634.61000000022</v>
      </c>
      <c r="J92" s="65">
        <f t="shared" ref="J92:S92" si="74">+J93+J94</f>
        <v>22995.624954999999</v>
      </c>
      <c r="K92" s="65">
        <f t="shared" si="74"/>
        <v>35137.367475999999</v>
      </c>
      <c r="L92" s="65">
        <f t="shared" si="74"/>
        <v>218182.47</v>
      </c>
      <c r="M92" s="65">
        <f t="shared" si="74"/>
        <v>17266.55</v>
      </c>
      <c r="N92" s="65">
        <f t="shared" si="74"/>
        <v>23136.670844999997</v>
      </c>
      <c r="O92" s="65">
        <f t="shared" si="74"/>
        <v>1272244.26</v>
      </c>
      <c r="P92" s="65">
        <f t="shared" si="74"/>
        <v>825430.13000000012</v>
      </c>
      <c r="Q92" s="65">
        <f t="shared" si="74"/>
        <v>889236.02</v>
      </c>
      <c r="R92" s="65">
        <f t="shared" si="74"/>
        <v>1073192.8600000001</v>
      </c>
      <c r="S92" s="65">
        <f t="shared" si="74"/>
        <v>1085640.3900000001</v>
      </c>
      <c r="U92" s="65">
        <f ca="1">SUM(OFFSET(A92,0,7,,MONTH(MAX($H$7:$S$7))))</f>
        <v>2777185.4224310005</v>
      </c>
      <c r="W92" s="65">
        <f>SUM(H92:S92)</f>
        <v>7963332.3032760005</v>
      </c>
    </row>
    <row r="93" spans="2:23" ht="15.95" customHeight="1">
      <c r="B93" s="66" t="s">
        <v>41</v>
      </c>
      <c r="C93" s="66"/>
      <c r="D93" s="66"/>
      <c r="E93" s="66"/>
      <c r="H93" s="67">
        <v>1848175.4500000002</v>
      </c>
      <c r="I93" s="67">
        <v>638163.76000000024</v>
      </c>
      <c r="J93" s="67">
        <v>13191.704954999999</v>
      </c>
      <c r="K93" s="67">
        <v>27588.907476</v>
      </c>
      <c r="L93" s="67">
        <v>211686.21</v>
      </c>
      <c r="M93" s="67">
        <v>11239.5</v>
      </c>
      <c r="N93" s="67">
        <v>17891.380844999996</v>
      </c>
      <c r="O93" s="67">
        <v>1266410.47</v>
      </c>
      <c r="P93" s="67">
        <v>824741.34000000008</v>
      </c>
      <c r="Q93" s="67">
        <v>885417.12</v>
      </c>
      <c r="R93" s="67">
        <v>1068915.01</v>
      </c>
      <c r="S93" s="67">
        <v>1080906.57</v>
      </c>
      <c r="U93" s="67">
        <f t="shared" ref="U93:U97" ca="1" si="75">SUM(OFFSET(A93,0,7,,MONTH(MAX($H$7:$S$7))))</f>
        <v>2738806.0324310004</v>
      </c>
      <c r="W93" s="67">
        <f t="shared" ref="W93:W94" si="76">SUM(H93:S93)</f>
        <v>7894327.4232760007</v>
      </c>
    </row>
    <row r="94" spans="2:23" ht="15.95" customHeight="1">
      <c r="B94" s="66" t="s">
        <v>42</v>
      </c>
      <c r="C94" s="66"/>
      <c r="D94" s="66"/>
      <c r="E94" s="66"/>
      <c r="H94" s="67">
        <v>6059.9</v>
      </c>
      <c r="I94" s="67">
        <v>8470.85</v>
      </c>
      <c r="J94" s="67">
        <v>9803.92</v>
      </c>
      <c r="K94" s="67">
        <v>7548.46</v>
      </c>
      <c r="L94" s="67">
        <v>6496.26</v>
      </c>
      <c r="M94" s="67">
        <v>6027.05</v>
      </c>
      <c r="N94" s="67">
        <v>5245.29</v>
      </c>
      <c r="O94" s="67">
        <v>5833.79</v>
      </c>
      <c r="P94" s="67">
        <v>688.79</v>
      </c>
      <c r="Q94" s="67">
        <v>3818.9</v>
      </c>
      <c r="R94" s="67">
        <v>4277.8500000000004</v>
      </c>
      <c r="S94" s="67">
        <v>4733.82</v>
      </c>
      <c r="U94" s="67">
        <f t="shared" ca="1" si="75"/>
        <v>38379.39</v>
      </c>
      <c r="W94" s="67">
        <f t="shared" si="76"/>
        <v>69004.88</v>
      </c>
    </row>
    <row r="95" spans="2:23" ht="15.95" customHeight="1">
      <c r="B95" s="64" t="s">
        <v>43</v>
      </c>
      <c r="C95" s="64"/>
      <c r="D95" s="64"/>
      <c r="E95" s="64"/>
      <c r="H95" s="65">
        <v>-25987.54</v>
      </c>
      <c r="I95" s="65">
        <v>-34311.760000000002</v>
      </c>
      <c r="J95" s="65">
        <v>-17178.150000000001</v>
      </c>
      <c r="K95" s="65">
        <v>-30900.3</v>
      </c>
      <c r="L95" s="65">
        <v>-19046.28</v>
      </c>
      <c r="M95" s="65">
        <v>-19834.770000000004</v>
      </c>
      <c r="N95" s="65">
        <v>-29020.100000000002</v>
      </c>
      <c r="O95" s="65">
        <v>-46644.13</v>
      </c>
      <c r="P95" s="65">
        <v>-45535.96</v>
      </c>
      <c r="Q95" s="65">
        <v>-29727.16</v>
      </c>
      <c r="R95" s="65">
        <v>-20115</v>
      </c>
      <c r="S95" s="65">
        <v>-24180.66</v>
      </c>
      <c r="U95" s="65">
        <f t="shared" ca="1" si="75"/>
        <v>-127424.03000000001</v>
      </c>
      <c r="W95" s="65">
        <f t="shared" ref="W95:W97" si="77">SUM(H95:S95)</f>
        <v>-342481.81</v>
      </c>
    </row>
    <row r="96" spans="2:23" ht="15.95" customHeight="1">
      <c r="B96" s="68" t="s">
        <v>44</v>
      </c>
      <c r="C96" s="68"/>
      <c r="D96" s="68"/>
      <c r="E96" s="68"/>
      <c r="H96" s="69">
        <f t="shared" ref="H96:I96" si="78">+H92+H95</f>
        <v>1828247.81</v>
      </c>
      <c r="I96" s="69">
        <f t="shared" si="78"/>
        <v>612322.85000000021</v>
      </c>
      <c r="J96" s="69">
        <f t="shared" ref="J96:S96" si="79">+J92+J95</f>
        <v>5817.4749549999979</v>
      </c>
      <c r="K96" s="69">
        <f t="shared" si="79"/>
        <v>4237.0674760000002</v>
      </c>
      <c r="L96" s="69">
        <f t="shared" si="79"/>
        <v>199136.19</v>
      </c>
      <c r="M96" s="69">
        <f t="shared" si="79"/>
        <v>-2568.2200000000048</v>
      </c>
      <c r="N96" s="69">
        <f t="shared" si="79"/>
        <v>-5883.4291550000053</v>
      </c>
      <c r="O96" s="69">
        <f t="shared" si="79"/>
        <v>1225600.1300000001</v>
      </c>
      <c r="P96" s="69">
        <f t="shared" si="79"/>
        <v>779894.17000000016</v>
      </c>
      <c r="Q96" s="69">
        <f t="shared" si="79"/>
        <v>859508.86</v>
      </c>
      <c r="R96" s="69">
        <f t="shared" si="79"/>
        <v>1053077.8600000001</v>
      </c>
      <c r="S96" s="69">
        <f t="shared" si="79"/>
        <v>1061459.7300000002</v>
      </c>
      <c r="U96" s="69">
        <f t="shared" ca="1" si="75"/>
        <v>2649761.3924310002</v>
      </c>
      <c r="W96" s="69">
        <f t="shared" si="77"/>
        <v>7620850.493276001</v>
      </c>
    </row>
    <row r="97" spans="2:23" ht="15.95" customHeight="1">
      <c r="B97" s="64" t="s">
        <v>56</v>
      </c>
      <c r="C97" s="64"/>
      <c r="D97" s="64"/>
      <c r="E97" s="64"/>
      <c r="H97" s="65">
        <v>1769552.19</v>
      </c>
      <c r="I97" s="65">
        <v>581962.6</v>
      </c>
      <c r="J97" s="65">
        <v>0</v>
      </c>
      <c r="K97" s="65">
        <v>0</v>
      </c>
      <c r="L97" s="65">
        <v>0</v>
      </c>
      <c r="M97" s="65">
        <v>174528.78</v>
      </c>
      <c r="N97" s="65">
        <v>0</v>
      </c>
      <c r="O97" s="65">
        <v>1018084.5499999999</v>
      </c>
      <c r="P97" s="65">
        <v>872643.9</v>
      </c>
      <c r="Q97" s="65">
        <v>872643.9</v>
      </c>
      <c r="R97" s="65">
        <v>1018084.5499999999</v>
      </c>
      <c r="S97" s="65">
        <v>1018084.5499999999</v>
      </c>
      <c r="U97" s="65">
        <f t="shared" ca="1" si="75"/>
        <v>2351514.79</v>
      </c>
      <c r="W97" s="65">
        <f t="shared" si="77"/>
        <v>7325585.0199999996</v>
      </c>
    </row>
    <row r="98" spans="2:23" ht="15.95" customHeight="1">
      <c r="B98" s="68" t="s">
        <v>45</v>
      </c>
      <c r="C98" s="70"/>
      <c r="D98" s="70"/>
      <c r="E98" s="70"/>
      <c r="H98" s="71">
        <v>0.65089694828384803</v>
      </c>
      <c r="I98" s="71">
        <v>0.21050608959737191</v>
      </c>
      <c r="J98" s="71">
        <v>1.9999480733206287E-3</v>
      </c>
      <c r="K98" s="71">
        <v>1.4566310986646443E-3</v>
      </c>
      <c r="L98" s="71">
        <v>6.845960534417303E-2</v>
      </c>
      <c r="M98" s="71">
        <v>-8.829099704931203E-4</v>
      </c>
      <c r="N98" s="71">
        <v>-2.0226219956387729E-3</v>
      </c>
      <c r="O98" s="71">
        <v>0.42134029585263821</v>
      </c>
      <c r="P98" s="71">
        <v>0.2681142342254384</v>
      </c>
      <c r="Q98" s="71">
        <v>0.29548439861895553</v>
      </c>
      <c r="R98" s="71">
        <v>0.3620300995629489</v>
      </c>
      <c r="S98" s="71">
        <v>0.36491164265286224</v>
      </c>
      <c r="U98" s="71">
        <f ca="1">AVERAGE(OFFSET(A98,0,7,,MONTH(MAX($H$7:$S$7))))</f>
        <v>0.18666384447947565</v>
      </c>
      <c r="W98" s="71">
        <f>AVERAGE(H98:S98)</f>
        <v>0.22019119677867416</v>
      </c>
    </row>
    <row r="99" spans="2:23" ht="15.95" customHeight="1">
      <c r="B99" s="68" t="s">
        <v>46</v>
      </c>
      <c r="C99" s="70"/>
      <c r="D99" s="70"/>
      <c r="E99" s="70"/>
      <c r="H99" s="71">
        <v>0.63</v>
      </c>
      <c r="I99" s="71">
        <v>0.20006875656840092</v>
      </c>
      <c r="J99" s="71">
        <v>0</v>
      </c>
      <c r="K99" s="71">
        <v>0</v>
      </c>
      <c r="L99" s="71">
        <v>0</v>
      </c>
      <c r="M99" s="71">
        <v>0.06</v>
      </c>
      <c r="N99" s="71">
        <v>0</v>
      </c>
      <c r="O99" s="71">
        <v>0.35</v>
      </c>
      <c r="P99" s="71">
        <v>0.3</v>
      </c>
      <c r="Q99" s="71">
        <v>0.3</v>
      </c>
      <c r="R99" s="71">
        <v>0.35</v>
      </c>
      <c r="S99" s="71">
        <v>0.35</v>
      </c>
      <c r="U99" s="71">
        <f ca="1">AVERAGE(OFFSET(A99,0,7,,MONTH(MAX($H$7:$S$7))))</f>
        <v>0.16601375131368018</v>
      </c>
      <c r="W99" s="71">
        <f>AVERAGE(H99:S99)</f>
        <v>0.2116723963807001</v>
      </c>
    </row>
    <row r="100" spans="2:23" ht="24" customHeight="1">
      <c r="H100" s="9"/>
      <c r="I100" s="9"/>
      <c r="J100" s="9"/>
      <c r="K100" s="9"/>
      <c r="L100" s="9"/>
      <c r="M100" s="9"/>
      <c r="V100" s="4"/>
    </row>
    <row r="101" spans="2:23" ht="24" customHeight="1">
      <c r="B101" s="25" t="s">
        <v>54</v>
      </c>
      <c r="C101" s="22"/>
      <c r="D101" s="22"/>
      <c r="E101" s="22"/>
      <c r="F101" s="23"/>
      <c r="G101" s="23"/>
      <c r="S101" s="24">
        <v>43800</v>
      </c>
      <c r="V101" s="4"/>
    </row>
    <row r="102" spans="2:23" ht="5.0999999999999996" customHeight="1">
      <c r="B102" s="3"/>
      <c r="C102" s="6"/>
      <c r="D102" s="6"/>
      <c r="E102" s="6"/>
      <c r="S102" s="8"/>
      <c r="V102" s="4"/>
    </row>
    <row r="103" spans="2:23" ht="15.95" customHeight="1">
      <c r="B103" s="68"/>
      <c r="C103" s="68"/>
      <c r="D103" s="68"/>
      <c r="E103" s="68"/>
      <c r="S103" s="69"/>
      <c r="V103" s="4"/>
    </row>
    <row r="104" spans="2:23" ht="15.95" customHeight="1">
      <c r="B104" s="64" t="s">
        <v>40</v>
      </c>
      <c r="C104" s="64"/>
      <c r="D104" s="64"/>
      <c r="E104" s="64"/>
      <c r="S104" s="65">
        <f t="shared" ref="S104" si="80">+S105+S106</f>
        <v>3001666.8</v>
      </c>
      <c r="V104" s="4"/>
    </row>
    <row r="105" spans="2:23" ht="15.95" customHeight="1">
      <c r="B105" s="66" t="s">
        <v>41</v>
      </c>
      <c r="C105" s="66"/>
      <c r="D105" s="66"/>
      <c r="E105" s="66"/>
      <c r="S105" s="67">
        <v>2996672.8299999996</v>
      </c>
      <c r="V105" s="4"/>
    </row>
    <row r="106" spans="2:23" ht="15.95" customHeight="1">
      <c r="B106" s="66" t="s">
        <v>42</v>
      </c>
      <c r="C106" s="66"/>
      <c r="D106" s="66"/>
      <c r="E106" s="66"/>
      <c r="S106" s="67">
        <v>4993.97</v>
      </c>
      <c r="V106" s="4"/>
    </row>
    <row r="107" spans="2:23" ht="15.95" customHeight="1">
      <c r="B107" s="64" t="s">
        <v>43</v>
      </c>
      <c r="C107" s="64"/>
      <c r="D107" s="64"/>
      <c r="E107" s="64"/>
      <c r="S107" s="65">
        <v>-12812.43</v>
      </c>
      <c r="V107" s="4"/>
    </row>
    <row r="108" spans="2:23" ht="15.95" customHeight="1">
      <c r="B108" s="68" t="s">
        <v>44</v>
      </c>
      <c r="C108" s="68"/>
      <c r="D108" s="68"/>
      <c r="E108" s="68"/>
      <c r="S108" s="69">
        <f t="shared" ref="S108" si="81">+S104+S107</f>
        <v>2988854.3699999996</v>
      </c>
      <c r="V108" s="4"/>
    </row>
    <row r="109" spans="2:23" ht="15.95" customHeight="1">
      <c r="B109" s="64" t="s">
        <v>56</v>
      </c>
      <c r="C109" s="64"/>
      <c r="D109" s="64"/>
      <c r="E109" s="64"/>
      <c r="S109" s="65">
        <v>2893077.3899999997</v>
      </c>
      <c r="V109" s="4"/>
    </row>
    <row r="110" spans="2:23" ht="15.95" customHeight="1">
      <c r="B110" s="68" t="s">
        <v>45</v>
      </c>
      <c r="C110" s="70"/>
      <c r="D110" s="70"/>
      <c r="E110" s="70"/>
      <c r="S110" s="71">
        <v>1.0640987385062657</v>
      </c>
      <c r="V110" s="4"/>
    </row>
    <row r="111" spans="2:23" ht="15.95" customHeight="1">
      <c r="B111" s="68" t="s">
        <v>46</v>
      </c>
      <c r="C111" s="70"/>
      <c r="D111" s="70"/>
      <c r="E111" s="70"/>
      <c r="S111" s="71">
        <v>1.0299999999999998</v>
      </c>
      <c r="V111" s="4"/>
    </row>
    <row r="112" spans="2:23" ht="17.45" customHeight="1">
      <c r="V112" s="4"/>
    </row>
    <row r="113" spans="22:22" ht="17.45" customHeight="1">
      <c r="V113"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Y33"/>
  <sheetViews>
    <sheetView showGridLines="0" zoomScale="85" zoomScaleNormal="85" workbookViewId="0">
      <pane xSplit="7" ySplit="8" topLeftCell="CC9" activePane="bottomRight" state="frozen"/>
      <selection activeCell="G33" sqref="G33"/>
      <selection pane="topRight" activeCell="G33" sqref="G33"/>
      <selection pane="bottomLeft" activeCell="G33" sqref="G33"/>
      <selection pane="bottomRight" activeCell="CS1" sqref="CS1"/>
    </sheetView>
  </sheetViews>
  <sheetFormatPr defaultColWidth="10.7109375" defaultRowHeight="17.45" customHeight="1"/>
  <cols>
    <col min="1" max="1" width="1.7109375" style="4" customWidth="1"/>
    <col min="2" max="6" width="10.7109375" style="4"/>
    <col min="7" max="8" width="0.85546875" style="5" customWidth="1"/>
    <col min="9" max="96" width="12.7109375" style="4" customWidth="1"/>
    <col min="97" max="97" width="0.85546875" style="5" customWidth="1"/>
    <col min="98" max="98" width="15.7109375" style="4" customWidth="1"/>
    <col min="99" max="99" width="0.85546875" style="5" customWidth="1"/>
    <col min="100" max="100" width="15.7109375" style="4" customWidth="1"/>
    <col min="101" max="101" width="0.85546875" style="5" customWidth="1"/>
    <col min="102" max="16384" width="10.7109375" style="4"/>
  </cols>
  <sheetData>
    <row r="1" spans="2:103" ht="9.9499999999999993" customHeight="1"/>
    <row r="6" spans="2:103" ht="17.45" customHeight="1">
      <c r="CV6" s="33"/>
    </row>
    <row r="7" spans="2:103" ht="24.75" customHeight="1">
      <c r="B7" s="25" t="s">
        <v>39</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K7" si="29">EDATE(CC7,1)</f>
        <v>45689</v>
      </c>
      <c r="CE7" s="24">
        <f t="shared" si="29"/>
        <v>45717</v>
      </c>
      <c r="CF7" s="24">
        <f t="shared" si="29"/>
        <v>45748</v>
      </c>
      <c r="CG7" s="24">
        <f t="shared" si="29"/>
        <v>45778</v>
      </c>
      <c r="CH7" s="24">
        <f t="shared" si="29"/>
        <v>45809</v>
      </c>
      <c r="CI7" s="24">
        <f t="shared" si="29"/>
        <v>45839</v>
      </c>
      <c r="CJ7" s="24">
        <f t="shared" si="29"/>
        <v>45870</v>
      </c>
      <c r="CK7" s="24">
        <f t="shared" si="29"/>
        <v>45901</v>
      </c>
      <c r="CL7" s="24">
        <f t="shared" ref="CL7" si="30">EDATE(CK7,1)</f>
        <v>45931</v>
      </c>
      <c r="CM7" s="24">
        <f t="shared" ref="CM7:CR7" si="31">EDATE(CL7,1)</f>
        <v>45962</v>
      </c>
      <c r="CN7" s="24">
        <f t="shared" si="31"/>
        <v>45992</v>
      </c>
      <c r="CO7" s="24">
        <f t="shared" si="31"/>
        <v>46023</v>
      </c>
      <c r="CP7" s="24">
        <f t="shared" si="31"/>
        <v>46054</v>
      </c>
      <c r="CQ7" s="24">
        <f t="shared" si="31"/>
        <v>46082</v>
      </c>
      <c r="CR7" s="24">
        <f t="shared" si="31"/>
        <v>46113</v>
      </c>
      <c r="CS7" s="23"/>
      <c r="CT7" s="60">
        <v>2026</v>
      </c>
      <c r="CU7" s="23"/>
      <c r="CV7" s="26" t="str">
        <f>"Jan/"&amp;PROPER(TEXT(MAX(H7:CS7),"mmm"))&amp;"-24"</f>
        <v>Jan/Abr-24</v>
      </c>
      <c r="CW7" s="23"/>
      <c r="CX7" s="72" t="s">
        <v>47</v>
      </c>
      <c r="CY7" s="72" t="s">
        <v>47</v>
      </c>
    </row>
    <row r="8" spans="2:103" ht="5.0999999999999996" customHeight="1">
      <c r="B8" s="3"/>
      <c r="C8" s="6"/>
      <c r="D8" s="6"/>
      <c r="E8" s="6"/>
      <c r="F8" s="6"/>
      <c r="I8" s="59">
        <f t="shared" ref="I8" si="32">YEAR(I7)</f>
        <v>2019</v>
      </c>
      <c r="J8" s="59">
        <f t="shared" ref="J8:R8" si="33">YEAR(J7)</f>
        <v>2019</v>
      </c>
      <c r="K8" s="59">
        <f t="shared" si="33"/>
        <v>2019</v>
      </c>
      <c r="L8" s="59">
        <f t="shared" si="33"/>
        <v>2019</v>
      </c>
      <c r="M8" s="59">
        <f t="shared" si="33"/>
        <v>2019</v>
      </c>
      <c r="N8" s="59">
        <f t="shared" si="33"/>
        <v>2019</v>
      </c>
      <c r="O8" s="59">
        <f t="shared" si="33"/>
        <v>2019</v>
      </c>
      <c r="P8" s="59">
        <f t="shared" si="33"/>
        <v>2019</v>
      </c>
      <c r="Q8" s="59">
        <f t="shared" si="33"/>
        <v>2019</v>
      </c>
      <c r="R8" s="59">
        <f t="shared" si="33"/>
        <v>2019</v>
      </c>
      <c r="S8" s="59">
        <f t="shared" ref="S8:AF8" si="34">YEAR(S7)</f>
        <v>2019</v>
      </c>
      <c r="T8" s="59">
        <f t="shared" si="34"/>
        <v>2019</v>
      </c>
      <c r="U8" s="59">
        <f t="shared" si="34"/>
        <v>2020</v>
      </c>
      <c r="V8" s="59">
        <f t="shared" si="34"/>
        <v>2020</v>
      </c>
      <c r="W8" s="59">
        <f t="shared" si="34"/>
        <v>2020</v>
      </c>
      <c r="X8" s="59">
        <f t="shared" si="34"/>
        <v>2020</v>
      </c>
      <c r="Y8" s="59">
        <f t="shared" si="34"/>
        <v>2020</v>
      </c>
      <c r="Z8" s="59">
        <f t="shared" si="34"/>
        <v>2020</v>
      </c>
      <c r="AA8" s="59">
        <f t="shared" si="34"/>
        <v>2020</v>
      </c>
      <c r="AB8" s="59">
        <f t="shared" si="34"/>
        <v>2020</v>
      </c>
      <c r="AC8" s="59">
        <f t="shared" si="34"/>
        <v>2020</v>
      </c>
      <c r="AD8" s="59">
        <f t="shared" si="34"/>
        <v>2020</v>
      </c>
      <c r="AE8" s="59">
        <f t="shared" si="34"/>
        <v>2020</v>
      </c>
      <c r="AF8" s="59">
        <f t="shared" si="34"/>
        <v>2020</v>
      </c>
      <c r="AG8" s="59">
        <f t="shared" ref="AG8:AL8" si="35">YEAR(AG7)</f>
        <v>2021</v>
      </c>
      <c r="AH8" s="59">
        <f t="shared" si="35"/>
        <v>2021</v>
      </c>
      <c r="AI8" s="59">
        <f t="shared" si="35"/>
        <v>2021</v>
      </c>
      <c r="AJ8" s="59">
        <f t="shared" si="35"/>
        <v>2021</v>
      </c>
      <c r="AK8" s="59">
        <f t="shared" si="35"/>
        <v>2021</v>
      </c>
      <c r="AL8" s="59">
        <f t="shared" si="35"/>
        <v>2021</v>
      </c>
      <c r="AM8" s="59">
        <f t="shared" ref="AM8:AN8" si="36">YEAR(AM7)</f>
        <v>2021</v>
      </c>
      <c r="AN8" s="59">
        <f t="shared" si="36"/>
        <v>2021</v>
      </c>
      <c r="AO8" s="59">
        <f t="shared" ref="AO8:AP8" si="37">YEAR(AO7)</f>
        <v>2021</v>
      </c>
      <c r="AP8" s="59">
        <f t="shared" si="37"/>
        <v>2021</v>
      </c>
      <c r="AQ8" s="59">
        <f t="shared" ref="AQ8" si="38">YEAR(AQ7)</f>
        <v>2021</v>
      </c>
      <c r="AR8" s="59">
        <f t="shared" ref="AR8" si="39">YEAR(AR7)</f>
        <v>2021</v>
      </c>
      <c r="AS8" s="59">
        <f t="shared" ref="AS8" si="40">YEAR(AS7)</f>
        <v>2022</v>
      </c>
      <c r="AT8" s="59">
        <f t="shared" ref="AT8" si="41">YEAR(AT7)</f>
        <v>2022</v>
      </c>
      <c r="AU8" s="59">
        <f t="shared" ref="AU8" si="42">YEAR(AU7)</f>
        <v>2022</v>
      </c>
      <c r="AV8" s="59">
        <f t="shared" ref="AV8" si="43">YEAR(AV7)</f>
        <v>2022</v>
      </c>
      <c r="AW8" s="59">
        <f t="shared" ref="AW8" si="44">YEAR(AW7)</f>
        <v>2022</v>
      </c>
      <c r="AX8" s="59">
        <f t="shared" ref="AX8" si="45">YEAR(AX7)</f>
        <v>2022</v>
      </c>
      <c r="AY8" s="59">
        <f t="shared" ref="AY8" si="46">YEAR(AY7)</f>
        <v>2022</v>
      </c>
      <c r="AZ8" s="59">
        <f t="shared" ref="AZ8" si="47">YEAR(AZ7)</f>
        <v>2022</v>
      </c>
      <c r="BA8" s="59">
        <f t="shared" ref="BA8:BB8" si="48">YEAR(BA7)</f>
        <v>2022</v>
      </c>
      <c r="BB8" s="59">
        <f t="shared" si="48"/>
        <v>2022</v>
      </c>
      <c r="BC8" s="59">
        <f t="shared" ref="BC8:BD8" si="49">YEAR(BC7)</f>
        <v>2022</v>
      </c>
      <c r="BD8" s="59">
        <f t="shared" si="49"/>
        <v>2022</v>
      </c>
      <c r="BE8" s="59">
        <f t="shared" ref="BE8:BG8" si="50">YEAR(BE7)</f>
        <v>2023</v>
      </c>
      <c r="BF8" s="59">
        <f t="shared" si="50"/>
        <v>2023</v>
      </c>
      <c r="BG8" s="59">
        <f t="shared" si="50"/>
        <v>2023</v>
      </c>
      <c r="BH8" s="59">
        <f t="shared" ref="BH8:BI8" si="51">YEAR(BH7)</f>
        <v>2023</v>
      </c>
      <c r="BI8" s="59">
        <f t="shared" si="51"/>
        <v>2023</v>
      </c>
      <c r="BJ8" s="59">
        <f t="shared" ref="BJ8:BK8" si="52">YEAR(BJ7)</f>
        <v>2023</v>
      </c>
      <c r="BK8" s="59">
        <f t="shared" si="52"/>
        <v>2023</v>
      </c>
      <c r="BL8" s="59">
        <f t="shared" ref="BL8:BM8" si="53">YEAR(BL7)</f>
        <v>2023</v>
      </c>
      <c r="BM8" s="59">
        <f t="shared" si="53"/>
        <v>2023</v>
      </c>
      <c r="BN8" s="59">
        <f t="shared" ref="BN8:BP8" si="54">YEAR(BN7)</f>
        <v>2023</v>
      </c>
      <c r="BO8" s="59">
        <f t="shared" si="54"/>
        <v>2023</v>
      </c>
      <c r="BP8" s="59">
        <f t="shared" si="54"/>
        <v>2023</v>
      </c>
      <c r="BQ8" s="59">
        <f t="shared" ref="BQ8:BR8" si="55">YEAR(BQ7)</f>
        <v>2024</v>
      </c>
      <c r="BR8" s="59">
        <f t="shared" si="55"/>
        <v>2024</v>
      </c>
      <c r="BS8" s="59">
        <f t="shared" ref="BS8:BT8" si="56">YEAR(BS7)</f>
        <v>2024</v>
      </c>
      <c r="BT8" s="59">
        <f t="shared" si="56"/>
        <v>2024</v>
      </c>
      <c r="BU8" s="59">
        <f t="shared" ref="BU8" si="57">YEAR(BU7)</f>
        <v>2024</v>
      </c>
      <c r="BV8" s="59">
        <f t="shared" ref="BV8:BW8" si="58">YEAR(BV7)</f>
        <v>2024</v>
      </c>
      <c r="BW8" s="59">
        <f t="shared" si="58"/>
        <v>2024</v>
      </c>
      <c r="BX8" s="59">
        <f t="shared" ref="BX8:BY8" si="59">YEAR(BX7)</f>
        <v>2024</v>
      </c>
      <c r="BY8" s="59">
        <f t="shared" si="59"/>
        <v>2024</v>
      </c>
      <c r="BZ8" s="59">
        <f t="shared" ref="BZ8:CA8" si="60">YEAR(BZ7)</f>
        <v>2024</v>
      </c>
      <c r="CA8" s="59">
        <f t="shared" si="60"/>
        <v>2024</v>
      </c>
      <c r="CB8" s="59">
        <f t="shared" ref="CB8:CC8" si="61">YEAR(CB7)</f>
        <v>2024</v>
      </c>
      <c r="CC8" s="59">
        <f t="shared" si="61"/>
        <v>2025</v>
      </c>
      <c r="CD8" s="59">
        <f t="shared" ref="CD8" si="62">YEAR(CD7)</f>
        <v>2025</v>
      </c>
      <c r="CE8" s="59">
        <f t="shared" ref="CE8" si="63">YEAR(CE7)</f>
        <v>2025</v>
      </c>
      <c r="CF8" s="59">
        <f t="shared" ref="CF8:CG8" si="64">YEAR(CF7)</f>
        <v>2025</v>
      </c>
      <c r="CG8" s="59">
        <f t="shared" si="64"/>
        <v>2025</v>
      </c>
      <c r="CH8" s="59">
        <f t="shared" ref="CH8" si="65">YEAR(CH7)</f>
        <v>2025</v>
      </c>
      <c r="CI8" s="59">
        <f t="shared" ref="CI8:CJ8" si="66">YEAR(CI7)</f>
        <v>2025</v>
      </c>
      <c r="CJ8" s="59">
        <f t="shared" si="66"/>
        <v>2025</v>
      </c>
      <c r="CK8" s="59">
        <f t="shared" ref="CK8:CM8" si="67">YEAR(CK7)</f>
        <v>2025</v>
      </c>
      <c r="CL8" s="59">
        <f t="shared" si="67"/>
        <v>2025</v>
      </c>
      <c r="CM8" s="59">
        <f t="shared" si="67"/>
        <v>2025</v>
      </c>
      <c r="CN8" s="59">
        <f t="shared" ref="CN8:CO8" si="68">YEAR(CN7)</f>
        <v>2025</v>
      </c>
      <c r="CO8" s="59">
        <f t="shared" si="68"/>
        <v>2026</v>
      </c>
      <c r="CP8" s="59">
        <f t="shared" ref="CP8:CQ8" si="69">YEAR(CP7)</f>
        <v>2026</v>
      </c>
      <c r="CQ8" s="59">
        <f t="shared" si="69"/>
        <v>2026</v>
      </c>
      <c r="CR8" s="59">
        <f t="shared" ref="CR8" si="70">YEAR(CR7)</f>
        <v>2026</v>
      </c>
      <c r="CT8" s="7"/>
      <c r="CV8" s="7"/>
    </row>
    <row r="9" spans="2:103"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27"/>
      <c r="CT9" s="7"/>
      <c r="CU9" s="27"/>
      <c r="CV9" s="7"/>
      <c r="CW9" s="27"/>
    </row>
    <row r="10" spans="2:103" ht="17.45" customHeight="1">
      <c r="B10" s="32" t="s">
        <v>70</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27"/>
      <c r="CT10" s="10"/>
      <c r="CU10" s="27"/>
      <c r="CV10" s="10"/>
      <c r="CW10" s="27"/>
    </row>
    <row r="11" spans="2:103" ht="17.45" customHeight="1">
      <c r="B11" s="39" t="s">
        <v>66</v>
      </c>
      <c r="C11" s="40"/>
      <c r="D11" s="40"/>
      <c r="E11" s="40"/>
      <c r="F11" s="40"/>
      <c r="G11" s="41"/>
      <c r="H11" s="41"/>
      <c r="I11" s="42">
        <v>2153795.2385400003</v>
      </c>
      <c r="J11" s="42">
        <v>1998194.9602647999</v>
      </c>
      <c r="K11" s="42">
        <v>1924230.9696632</v>
      </c>
      <c r="L11" s="42">
        <v>2052281.6331248002</v>
      </c>
      <c r="M11" s="42">
        <v>2109788.7430399996</v>
      </c>
      <c r="N11" s="42">
        <v>1868061.0194400004</v>
      </c>
      <c r="O11" s="42">
        <v>2008660.7856567998</v>
      </c>
      <c r="P11" s="42">
        <v>2273001.2819535998</v>
      </c>
      <c r="Q11" s="42">
        <v>2174981.5635768003</v>
      </c>
      <c r="R11" s="42">
        <v>2610434.8289536</v>
      </c>
      <c r="S11" s="42">
        <v>2194492.9770543999</v>
      </c>
      <c r="T11" s="42">
        <v>2208374.2210112</v>
      </c>
      <c r="U11" s="42">
        <v>2352021.2240975997</v>
      </c>
      <c r="V11" s="42">
        <v>1962102.2961936002</v>
      </c>
      <c r="W11" s="42">
        <v>2353007.7385408003</v>
      </c>
      <c r="X11" s="42">
        <v>-107277.77021280002</v>
      </c>
      <c r="Y11" s="42">
        <v>-31394.970323200003</v>
      </c>
      <c r="Z11" s="42">
        <v>346219.2501064</v>
      </c>
      <c r="AA11" s="42">
        <v>466080.93362159992</v>
      </c>
      <c r="AB11" s="42">
        <v>499597.63303119998</v>
      </c>
      <c r="AC11" s="42">
        <v>977997.94512639998</v>
      </c>
      <c r="AD11" s="42">
        <v>1410343.2903823997</v>
      </c>
      <c r="AE11" s="42">
        <v>1677594.7327480002</v>
      </c>
      <c r="AF11" s="42">
        <v>1817257.4886840004</v>
      </c>
      <c r="AG11" s="42">
        <v>2100135.8429831997</v>
      </c>
      <c r="AH11" s="42">
        <v>1571047.160804</v>
      </c>
      <c r="AI11" s="42">
        <v>1779372.9114391997</v>
      </c>
      <c r="AJ11" s="42">
        <v>320824.44027919992</v>
      </c>
      <c r="AK11" s="42">
        <v>991666.27301280003</v>
      </c>
      <c r="AL11" s="42">
        <v>1605599.6119503998</v>
      </c>
      <c r="AM11" s="42">
        <v>1866699.8980959998</v>
      </c>
      <c r="AN11" s="42">
        <v>2275922.1293072002</v>
      </c>
      <c r="AO11" s="42">
        <v>1970825.7555448008</v>
      </c>
      <c r="AP11" s="42">
        <v>2588195.5391424</v>
      </c>
      <c r="AQ11" s="42">
        <v>2272974.0387200001</v>
      </c>
      <c r="AR11" s="42">
        <v>2220569.1752992002</v>
      </c>
      <c r="AS11" s="42">
        <v>2313336.8795063999</v>
      </c>
      <c r="AT11" s="42">
        <v>2167974.6789799999</v>
      </c>
      <c r="AU11" s="42">
        <v>2453501.5138832</v>
      </c>
      <c r="AV11" s="42">
        <v>1798387.4174728</v>
      </c>
      <c r="AW11" s="42">
        <v>2878088.5850815997</v>
      </c>
      <c r="AX11" s="42">
        <v>2516109.5653496003</v>
      </c>
      <c r="AY11" s="42">
        <v>2426204.1375792017</v>
      </c>
      <c r="AZ11" s="42">
        <v>2377502.3682431998</v>
      </c>
      <c r="BA11" s="42">
        <v>2781346.3088488001</v>
      </c>
      <c r="BB11" s="42">
        <v>2504260.4345791996</v>
      </c>
      <c r="BC11" s="42">
        <v>2471921.4950320004</v>
      </c>
      <c r="BD11" s="42">
        <v>2651573.9458472002</v>
      </c>
      <c r="BE11" s="42">
        <v>3267845.1414135993</v>
      </c>
      <c r="BF11" s="42">
        <v>2633895.7355744005</v>
      </c>
      <c r="BG11" s="42">
        <v>2479573.7158807996</v>
      </c>
      <c r="BH11" s="42">
        <v>2479503.7397151962</v>
      </c>
      <c r="BI11" s="42">
        <v>2652617.8483903995</v>
      </c>
      <c r="BJ11" s="42">
        <v>2503527.0791167994</v>
      </c>
      <c r="BK11" s="42">
        <v>2507776.0442855987</v>
      </c>
      <c r="BL11" s="42">
        <v>2697397.204981599</v>
      </c>
      <c r="BM11" s="42">
        <v>2538513.7438935987</v>
      </c>
      <c r="BN11" s="42">
        <v>2559329.1981927999</v>
      </c>
      <c r="BO11" s="42">
        <v>2808610.6748391986</v>
      </c>
      <c r="BP11" s="42">
        <v>2851387.6808999991</v>
      </c>
      <c r="BQ11" s="42">
        <v>2963246.7199544003</v>
      </c>
      <c r="BR11" s="42">
        <v>2573525.0668951985</v>
      </c>
      <c r="BS11" s="42">
        <v>2501281.2696079998</v>
      </c>
      <c r="BT11" s="42">
        <v>2604833.9901231988</v>
      </c>
      <c r="BU11" s="42">
        <v>2436052.2793024001</v>
      </c>
      <c r="BV11" s="42">
        <v>2714822.7493023984</v>
      </c>
      <c r="BW11" s="42">
        <v>2858925.5914383978</v>
      </c>
      <c r="BX11" s="42">
        <v>2644107.9926359993</v>
      </c>
      <c r="BY11" s="42">
        <v>2605617.5892911996</v>
      </c>
      <c r="BZ11" s="42">
        <v>2709799.5706056003</v>
      </c>
      <c r="CA11" s="42">
        <v>2916323.2331287991</v>
      </c>
      <c r="CB11" s="42">
        <v>2813088.1950424002</v>
      </c>
      <c r="CC11" s="42">
        <v>3356120.6770343981</v>
      </c>
      <c r="CD11" s="42">
        <v>2635315.8032608004</v>
      </c>
      <c r="CE11" s="42">
        <v>2599854.0125096012</v>
      </c>
      <c r="CF11" s="42">
        <v>2595424.5264288001</v>
      </c>
      <c r="CG11" s="42">
        <v>2758514.9773895983</v>
      </c>
      <c r="CH11" s="42">
        <v>2498656.3639223999</v>
      </c>
      <c r="CI11" s="42">
        <v>3069235.7965632002</v>
      </c>
      <c r="CJ11" s="42">
        <v>2723059.7475400004</v>
      </c>
      <c r="CK11" s="42">
        <v>2939685.2083191993</v>
      </c>
      <c r="CL11" s="42">
        <v>2946065.3334463979</v>
      </c>
      <c r="CM11" s="42">
        <v>2898994.0058287964</v>
      </c>
      <c r="CN11" s="42">
        <v>3185370.9196319981</v>
      </c>
      <c r="CO11" s="42">
        <v>3525122.6496023955</v>
      </c>
      <c r="CP11" s="42">
        <v>2624130.0156015968</v>
      </c>
      <c r="CQ11" s="42">
        <v>2780677.4881423987</v>
      </c>
      <c r="CR11" s="42">
        <v>2867416.0924199983</v>
      </c>
      <c r="CS11" s="27"/>
      <c r="CT11" s="42">
        <f>SUMIFS($H11:$CS11,$H$8:$CS$8,$CT$7)</f>
        <v>11797346.24576639</v>
      </c>
      <c r="CU11" s="27"/>
      <c r="CV11" s="42">
        <f ca="1">SUM(OFFSET($B11,0,COLUMN($CC$7)-2,1,MONTH(MAX($H$7:$CS$7))))</f>
        <v>11186715.019233599</v>
      </c>
      <c r="CW11" s="27"/>
    </row>
    <row r="12" spans="2:103" ht="17.45" customHeight="1">
      <c r="B12" s="39" t="s">
        <v>67</v>
      </c>
      <c r="C12" s="40"/>
      <c r="D12" s="40"/>
      <c r="E12" s="40"/>
      <c r="F12" s="40"/>
      <c r="G12" s="41"/>
      <c r="H12" s="41"/>
      <c r="I12" s="42">
        <v>319231.29460640001</v>
      </c>
      <c r="J12" s="42">
        <v>127019.5909752</v>
      </c>
      <c r="K12" s="42">
        <v>39131.698117599997</v>
      </c>
      <c r="L12" s="42">
        <v>93031.289164000002</v>
      </c>
      <c r="M12" s="42">
        <v>110723.876428</v>
      </c>
      <c r="N12" s="42">
        <v>94139.407577599995</v>
      </c>
      <c r="O12" s="42">
        <v>113122.9455224</v>
      </c>
      <c r="P12" s="42">
        <v>160670.49146720002</v>
      </c>
      <c r="Q12" s="42">
        <v>72329.353615199987</v>
      </c>
      <c r="R12" s="42">
        <v>59445.624524000006</v>
      </c>
      <c r="S12" s="42">
        <v>98805.864106399997</v>
      </c>
      <c r="T12" s="42">
        <v>116054.7096192</v>
      </c>
      <c r="U12" s="42">
        <v>387873.9597832</v>
      </c>
      <c r="V12" s="42">
        <v>117000.66905120001</v>
      </c>
      <c r="W12" s="42">
        <v>0</v>
      </c>
      <c r="X12" s="42">
        <v>0</v>
      </c>
      <c r="Y12" s="42">
        <v>0</v>
      </c>
      <c r="Z12" s="42">
        <v>41580.8345128</v>
      </c>
      <c r="AA12" s="42">
        <v>21209.51096</v>
      </c>
      <c r="AB12" s="42">
        <v>32223.301677599997</v>
      </c>
      <c r="AC12" s="42">
        <v>24177.510412</v>
      </c>
      <c r="AD12" s="42">
        <v>33955.947361600003</v>
      </c>
      <c r="AE12" s="42">
        <v>63355.428848800002</v>
      </c>
      <c r="AF12" s="42">
        <v>60342.0300384</v>
      </c>
      <c r="AG12" s="42">
        <v>116389.86064639999</v>
      </c>
      <c r="AH12" s="42">
        <v>34592.956402399999</v>
      </c>
      <c r="AI12" s="42">
        <v>14111.3594952</v>
      </c>
      <c r="AJ12" s="42">
        <v>8243.6066327999997</v>
      </c>
      <c r="AK12" s="42">
        <v>4120.5650903999995</v>
      </c>
      <c r="AL12" s="42">
        <v>27706.5608072</v>
      </c>
      <c r="AM12" s="42">
        <v>46998.078916799983</v>
      </c>
      <c r="AN12" s="42">
        <v>57375.260896800013</v>
      </c>
      <c r="AO12" s="42">
        <v>73176.447203200019</v>
      </c>
      <c r="AP12" s="42">
        <v>44458.467213600008</v>
      </c>
      <c r="AQ12" s="42">
        <v>85420.365131199971</v>
      </c>
      <c r="AR12" s="42">
        <v>165767.79184240004</v>
      </c>
      <c r="AS12" s="42">
        <v>297991.33346400002</v>
      </c>
      <c r="AT12" s="42">
        <v>137323.15109040003</v>
      </c>
      <c r="AU12" s="42">
        <v>49063.589150400003</v>
      </c>
      <c r="AV12" s="42">
        <v>1470.0332152000001</v>
      </c>
      <c r="AW12" s="42">
        <v>47288.183395200002</v>
      </c>
      <c r="AX12" s="42">
        <v>98300.554818400022</v>
      </c>
      <c r="AY12" s="42">
        <v>84386.660142399996</v>
      </c>
      <c r="AZ12" s="42">
        <v>90034.463358399997</v>
      </c>
      <c r="BA12" s="42">
        <v>59575.707232800007</v>
      </c>
      <c r="BB12" s="42">
        <v>87986.494094400012</v>
      </c>
      <c r="BC12" s="42">
        <v>77064.361501599997</v>
      </c>
      <c r="BD12" s="42">
        <v>95693.294135999997</v>
      </c>
      <c r="BE12" s="42">
        <v>321867.39295040007</v>
      </c>
      <c r="BF12" s="42">
        <v>113494.29119600001</v>
      </c>
      <c r="BG12" s="42">
        <v>86289.712863199995</v>
      </c>
      <c r="BH12" s="42">
        <v>51286.900262399926</v>
      </c>
      <c r="BI12" s="42">
        <v>116459.51340320001</v>
      </c>
      <c r="BJ12" s="42">
        <v>111649.51312239999</v>
      </c>
      <c r="BK12" s="42">
        <v>121790.74689759999</v>
      </c>
      <c r="BL12" s="42">
        <v>173844.01293599998</v>
      </c>
      <c r="BM12" s="42">
        <v>74905.847491199995</v>
      </c>
      <c r="BN12" s="42">
        <v>58730.2736592</v>
      </c>
      <c r="BO12" s="42">
        <v>77217.367788000018</v>
      </c>
      <c r="BP12" s="42">
        <v>113810.35431919998</v>
      </c>
      <c r="BQ12" s="42">
        <v>400656.03447760007</v>
      </c>
      <c r="BR12" s="42">
        <v>122711.79028239998</v>
      </c>
      <c r="BS12" s="42">
        <v>56090.511523199988</v>
      </c>
      <c r="BT12" s="42">
        <v>79522.478710399999</v>
      </c>
      <c r="BU12" s="42">
        <v>103879.6709808</v>
      </c>
      <c r="BV12" s="42">
        <v>89473.109360799979</v>
      </c>
      <c r="BW12" s="42">
        <v>153466.55818560001</v>
      </c>
      <c r="BX12" s="42">
        <v>208173.27808640001</v>
      </c>
      <c r="BY12" s="42">
        <v>122065.83661360004</v>
      </c>
      <c r="BZ12" s="42">
        <v>75618.755828000008</v>
      </c>
      <c r="CA12" s="42">
        <v>93063.915005600036</v>
      </c>
      <c r="CB12" s="42">
        <v>191660.01118879998</v>
      </c>
      <c r="CC12" s="42">
        <v>428624.5247504001</v>
      </c>
      <c r="CD12" s="42">
        <v>172678.8162616</v>
      </c>
      <c r="CE12" s="42">
        <v>60156.501943999989</v>
      </c>
      <c r="CF12" s="42">
        <v>74792.283508800014</v>
      </c>
      <c r="CG12" s="42">
        <v>94241.844488000017</v>
      </c>
      <c r="CH12" s="42">
        <v>145100.1805968</v>
      </c>
      <c r="CI12" s="42">
        <v>163114.05754159999</v>
      </c>
      <c r="CJ12" s="42">
        <v>217938.06628000003</v>
      </c>
      <c r="CK12" s="42">
        <v>125345.91198800001</v>
      </c>
      <c r="CL12" s="42">
        <v>71629.180348000009</v>
      </c>
      <c r="CM12" s="42">
        <v>112697.61997999999</v>
      </c>
      <c r="CN12" s="42">
        <v>224142.94454639993</v>
      </c>
      <c r="CO12" s="42">
        <v>458944.40958960005</v>
      </c>
      <c r="CP12" s="42">
        <v>121418.19352960002</v>
      </c>
      <c r="CQ12" s="42">
        <v>104240.79648400001</v>
      </c>
      <c r="CR12" s="42">
        <v>80905.168933599998</v>
      </c>
      <c r="CS12" s="27"/>
      <c r="CT12" s="42">
        <f t="shared" ref="CT12:CT24" si="71">SUMIFS($H12:$CS12,$H$8:$CS$8,$CT$7)</f>
        <v>765508.5685368001</v>
      </c>
      <c r="CU12" s="27"/>
      <c r="CV12" s="42">
        <f t="shared" ref="CV12:CV24" ca="1" si="72">SUM(OFFSET($B12,0,COLUMN($CC$7)-2,1,MONTH(MAX($H$7:$CS$7))))</f>
        <v>736252.12646480009</v>
      </c>
      <c r="CW12" s="27"/>
    </row>
    <row r="13" spans="2:103" ht="17.45" customHeight="1">
      <c r="B13" s="39" t="s">
        <v>68</v>
      </c>
      <c r="C13" s="40"/>
      <c r="D13" s="40"/>
      <c r="E13" s="40"/>
      <c r="F13" s="40"/>
      <c r="G13" s="41"/>
      <c r="H13" s="41"/>
      <c r="I13" s="42">
        <v>507568.80280479993</v>
      </c>
      <c r="J13" s="42">
        <v>330272.31046479993</v>
      </c>
      <c r="K13" s="42">
        <v>358233.07737359998</v>
      </c>
      <c r="L13" s="42">
        <v>309059.23070000001</v>
      </c>
      <c r="M13" s="42">
        <v>317625.09723999997</v>
      </c>
      <c r="N13" s="42">
        <v>369272.12563999998</v>
      </c>
      <c r="O13" s="42">
        <v>330464.35875199997</v>
      </c>
      <c r="P13" s="42">
        <v>312218.92562959995</v>
      </c>
      <c r="Q13" s="42">
        <v>288778.05904640001</v>
      </c>
      <c r="R13" s="42">
        <v>352304.15953920002</v>
      </c>
      <c r="S13" s="42">
        <v>351910.79266640003</v>
      </c>
      <c r="T13" s="42">
        <v>368625.01629359997</v>
      </c>
      <c r="U13" s="42">
        <v>480753.40738479997</v>
      </c>
      <c r="V13" s="42">
        <v>347269.3109864</v>
      </c>
      <c r="W13" s="42">
        <v>279400.86838399997</v>
      </c>
      <c r="X13" s="42">
        <v>398514.71767360001</v>
      </c>
      <c r="Y13" s="42">
        <v>149730.3316608</v>
      </c>
      <c r="Z13" s="42">
        <v>32486.43883759997</v>
      </c>
      <c r="AA13" s="42">
        <v>33786.3545008</v>
      </c>
      <c r="AB13" s="42">
        <v>-79657.473614399991</v>
      </c>
      <c r="AC13" s="42">
        <v>122086.84009279983</v>
      </c>
      <c r="AD13" s="42">
        <v>222706.1658976</v>
      </c>
      <c r="AE13" s="42">
        <v>199346.16508400001</v>
      </c>
      <c r="AF13" s="42">
        <v>326486.03020879999</v>
      </c>
      <c r="AG13" s="42">
        <v>372340.90198799997</v>
      </c>
      <c r="AH13" s="42">
        <v>299364.71268000006</v>
      </c>
      <c r="AI13" s="42">
        <v>305536.07403439999</v>
      </c>
      <c r="AJ13" s="42">
        <v>95456.169899200017</v>
      </c>
      <c r="AK13" s="42">
        <v>216527.61717839993</v>
      </c>
      <c r="AL13" s="42">
        <v>242163.0205368</v>
      </c>
      <c r="AM13" s="42">
        <v>257357.82438960002</v>
      </c>
      <c r="AN13" s="42">
        <v>248903.55197839995</v>
      </c>
      <c r="AO13" s="42">
        <v>327521.59649439994</v>
      </c>
      <c r="AP13" s="42">
        <v>284100.50710799993</v>
      </c>
      <c r="AQ13" s="42">
        <v>357093.46844159992</v>
      </c>
      <c r="AR13" s="42">
        <v>363374.30706719996</v>
      </c>
      <c r="AS13" s="42">
        <v>508234.07279920002</v>
      </c>
      <c r="AT13" s="42">
        <v>259387.99712320001</v>
      </c>
      <c r="AU13" s="42">
        <v>250110.33721520004</v>
      </c>
      <c r="AV13" s="42">
        <v>490059.52274399996</v>
      </c>
      <c r="AW13" s="42">
        <v>238317.42529760001</v>
      </c>
      <c r="AX13" s="42">
        <v>414236.83165920002</v>
      </c>
      <c r="AY13" s="42">
        <v>396254.94052320003</v>
      </c>
      <c r="AZ13" s="42">
        <v>275169.50750960002</v>
      </c>
      <c r="BA13" s="42">
        <v>363610.4972632</v>
      </c>
      <c r="BB13" s="42">
        <v>367130.29319120001</v>
      </c>
      <c r="BC13" s="42">
        <v>397475.03753759997</v>
      </c>
      <c r="BD13" s="42">
        <v>609515.34856959991</v>
      </c>
      <c r="BE13" s="42">
        <v>432780.15594879998</v>
      </c>
      <c r="BF13" s="42">
        <v>332868.8330704</v>
      </c>
      <c r="BG13" s="42">
        <v>413546.42171920004</v>
      </c>
      <c r="BH13" s="42">
        <v>425816.18068880035</v>
      </c>
      <c r="BI13" s="42">
        <v>489968.7330736001</v>
      </c>
      <c r="BJ13" s="42">
        <v>359547.67986719991</v>
      </c>
      <c r="BK13" s="42">
        <v>455702.06448799989</v>
      </c>
      <c r="BL13" s="42">
        <v>366215.18424479995</v>
      </c>
      <c r="BM13" s="42">
        <v>382981.61690800003</v>
      </c>
      <c r="BN13" s="42">
        <v>423385.68213919993</v>
      </c>
      <c r="BO13" s="42">
        <v>432813.39016080007</v>
      </c>
      <c r="BP13" s="42">
        <v>497206.79389920004</v>
      </c>
      <c r="BQ13" s="42">
        <v>508081.22030159994</v>
      </c>
      <c r="BR13" s="42">
        <v>458923.66845600004</v>
      </c>
      <c r="BS13" s="42">
        <v>296629.11976719997</v>
      </c>
      <c r="BT13" s="42">
        <v>337951.34031999996</v>
      </c>
      <c r="BU13" s="42">
        <v>381407.18145199999</v>
      </c>
      <c r="BV13" s="42">
        <v>415885.95419359987</v>
      </c>
      <c r="BW13" s="42">
        <v>418844.04331439995</v>
      </c>
      <c r="BX13" s="42">
        <v>423761.9716704</v>
      </c>
      <c r="BY13" s="42">
        <v>451838.81972239993</v>
      </c>
      <c r="BZ13" s="42">
        <v>440278.54050399992</v>
      </c>
      <c r="CA13" s="42">
        <v>515700.78138479998</v>
      </c>
      <c r="CB13" s="42">
        <v>586324.18524239992</v>
      </c>
      <c r="CC13" s="42">
        <v>650194.86763439991</v>
      </c>
      <c r="CD13" s="42">
        <v>456361.61037280003</v>
      </c>
      <c r="CE13" s="42">
        <v>419789.55494960002</v>
      </c>
      <c r="CF13" s="42">
        <v>356379.17826720001</v>
      </c>
      <c r="CG13" s="42">
        <v>534265.24258799991</v>
      </c>
      <c r="CH13" s="42">
        <v>320127.11888960004</v>
      </c>
      <c r="CI13" s="42">
        <v>591228.91037760011</v>
      </c>
      <c r="CJ13" s="42">
        <v>518751.11664640001</v>
      </c>
      <c r="CK13" s="42">
        <v>523125.49432</v>
      </c>
      <c r="CL13" s="42">
        <v>453256.21419760009</v>
      </c>
      <c r="CM13" s="42">
        <v>569409.8552472</v>
      </c>
      <c r="CN13" s="42">
        <v>899711.77910240006</v>
      </c>
      <c r="CO13" s="42">
        <v>645185.7922751999</v>
      </c>
      <c r="CP13" s="42">
        <v>500706.28292079997</v>
      </c>
      <c r="CQ13" s="42">
        <v>478676.47607119987</v>
      </c>
      <c r="CR13" s="42">
        <v>535297.61549439991</v>
      </c>
      <c r="CS13" s="27"/>
      <c r="CT13" s="42">
        <f t="shared" si="71"/>
        <v>2159866.1667615995</v>
      </c>
      <c r="CU13" s="27"/>
      <c r="CV13" s="42">
        <f t="shared" ca="1" si="72"/>
        <v>1882725.211224</v>
      </c>
      <c r="CW13" s="27"/>
    </row>
    <row r="14" spans="2:103" ht="17.45" customHeight="1">
      <c r="B14" s="39" t="s">
        <v>23</v>
      </c>
      <c r="C14" s="40"/>
      <c r="D14" s="40"/>
      <c r="E14" s="40"/>
      <c r="F14" s="40"/>
      <c r="G14" s="41"/>
      <c r="H14" s="41"/>
      <c r="I14" s="42">
        <v>77285.218049599702</v>
      </c>
      <c r="J14" s="42">
        <v>71789.403399999996</v>
      </c>
      <c r="K14" s="42">
        <v>57111.495011999832</v>
      </c>
      <c r="L14" s="42">
        <v>94517.273443999657</v>
      </c>
      <c r="M14" s="42">
        <v>54570.137353600199</v>
      </c>
      <c r="N14" s="42">
        <v>65185.952057599869</v>
      </c>
      <c r="O14" s="42">
        <v>75867.674308800357</v>
      </c>
      <c r="P14" s="42">
        <v>84801.679573599788</v>
      </c>
      <c r="Q14" s="42">
        <v>112563.23344640022</v>
      </c>
      <c r="R14" s="42">
        <v>113496.33115919982</v>
      </c>
      <c r="S14" s="42">
        <v>167040.41451680011</v>
      </c>
      <c r="T14" s="42">
        <v>103860.08552480026</v>
      </c>
      <c r="U14" s="42">
        <v>101364.66774719999</v>
      </c>
      <c r="V14" s="42">
        <v>103523.2563904003</v>
      </c>
      <c r="W14" s="42">
        <v>92825.818280800187</v>
      </c>
      <c r="X14" s="42">
        <v>17452.728752800016</v>
      </c>
      <c r="Y14" s="42">
        <v>9524.4524848000055</v>
      </c>
      <c r="Z14" s="42">
        <v>7875.7822703999873</v>
      </c>
      <c r="AA14" s="42">
        <v>12149.787874399966</v>
      </c>
      <c r="AB14" s="42">
        <v>132022.46502719997</v>
      </c>
      <c r="AC14" s="42">
        <v>32652.763686400009</v>
      </c>
      <c r="AD14" s="42">
        <v>15633.694472000043</v>
      </c>
      <c r="AE14" s="42">
        <v>8222.3340231998991</v>
      </c>
      <c r="AF14" s="42">
        <v>19341.366035199731</v>
      </c>
      <c r="AG14" s="42">
        <v>30663.338199999998</v>
      </c>
      <c r="AH14" s="42">
        <v>23323.04626960012</v>
      </c>
      <c r="AI14" s="42">
        <v>15138.333962400135</v>
      </c>
      <c r="AJ14" s="42">
        <v>3277.4564416000021</v>
      </c>
      <c r="AK14" s="42">
        <v>7211.6543840000841</v>
      </c>
      <c r="AL14" s="42">
        <v>6212.7689887999322</v>
      </c>
      <c r="AM14" s="42">
        <v>39685.30161200025</v>
      </c>
      <c r="AN14" s="42">
        <v>46547.016366399796</v>
      </c>
      <c r="AO14" s="42">
        <v>73039.269855200153</v>
      </c>
      <c r="AP14" s="42">
        <v>146841.35703599991</v>
      </c>
      <c r="AQ14" s="42">
        <v>71247.861018400057</v>
      </c>
      <c r="AR14" s="42">
        <v>86160.835587199981</v>
      </c>
      <c r="AS14" s="42">
        <v>116428.95014080018</v>
      </c>
      <c r="AT14" s="42">
        <v>98446.744642399717</v>
      </c>
      <c r="AU14" s="42">
        <v>130111.68894240014</v>
      </c>
      <c r="AV14" s="42">
        <v>72052.550252571265</v>
      </c>
      <c r="AW14" s="42">
        <v>123889.00736080018</v>
      </c>
      <c r="AX14" s="42">
        <v>77086.654092800018</v>
      </c>
      <c r="AY14" s="42">
        <v>120071.22075519973</v>
      </c>
      <c r="AZ14" s="42">
        <v>91204.934083999658</v>
      </c>
      <c r="BA14" s="42">
        <v>104440.85535840005</v>
      </c>
      <c r="BB14" s="42">
        <v>103022.62409120006</v>
      </c>
      <c r="BC14" s="42">
        <v>75756.209091199649</v>
      </c>
      <c r="BD14" s="42">
        <v>682981.85501920024</v>
      </c>
      <c r="BE14" s="42">
        <v>162971.57221840048</v>
      </c>
      <c r="BF14" s="42">
        <v>85705.26114479985</v>
      </c>
      <c r="BG14" s="42">
        <v>133663.15857840006</v>
      </c>
      <c r="BH14" s="42">
        <v>-47278.331865600034</v>
      </c>
      <c r="BI14" s="42">
        <v>67114.30303599991</v>
      </c>
      <c r="BJ14" s="42">
        <v>140821.75130320032</v>
      </c>
      <c r="BK14" s="42">
        <v>110287.0416031999</v>
      </c>
      <c r="BL14" s="42">
        <v>112913.98272879994</v>
      </c>
      <c r="BM14" s="42">
        <v>88972.574310400305</v>
      </c>
      <c r="BN14" s="42">
        <v>91469.783275200156</v>
      </c>
      <c r="BO14" s="42">
        <v>109953.42167919982</v>
      </c>
      <c r="BP14" s="42">
        <v>97683.196820000419</v>
      </c>
      <c r="BQ14" s="42">
        <v>100918.39074240014</v>
      </c>
      <c r="BR14" s="42">
        <v>43795.827460000422</v>
      </c>
      <c r="BS14" s="42">
        <v>94203.281946399802</v>
      </c>
      <c r="BT14" s="42">
        <v>50486.235060799765</v>
      </c>
      <c r="BU14" s="42">
        <v>76295.548674399965</v>
      </c>
      <c r="BV14" s="42">
        <v>151715.62068080017</v>
      </c>
      <c r="BW14" s="42">
        <v>199227.11219839964</v>
      </c>
      <c r="BX14" s="42">
        <v>79823.122244799844</v>
      </c>
      <c r="BY14" s="42">
        <v>73077.443401599943</v>
      </c>
      <c r="BZ14" s="42">
        <v>105135.39498</v>
      </c>
      <c r="CA14" s="42">
        <v>163189.09742960054</v>
      </c>
      <c r="CB14" s="42">
        <v>95461.796759999997</v>
      </c>
      <c r="CC14" s="42">
        <v>141836.42945120006</v>
      </c>
      <c r="CD14" s="42">
        <v>37163.579164799849</v>
      </c>
      <c r="CE14" s="42">
        <v>65343.739366400216</v>
      </c>
      <c r="CF14" s="42">
        <v>-807958.59699279955</v>
      </c>
      <c r="CG14" s="42">
        <v>55351.115327200401</v>
      </c>
      <c r="CH14" s="42">
        <v>51057.171457599441</v>
      </c>
      <c r="CI14" s="42">
        <v>127487.45042879993</v>
      </c>
      <c r="CJ14" s="42">
        <v>57170.032004799425</v>
      </c>
      <c r="CK14" s="42">
        <v>99028.453040000415</v>
      </c>
      <c r="CL14" s="42">
        <v>454409.69804560003</v>
      </c>
      <c r="CM14" s="42">
        <v>263609.31649359979</v>
      </c>
      <c r="CN14" s="42">
        <v>485158.83908800018</v>
      </c>
      <c r="CO14" s="42">
        <v>77155.617061599522</v>
      </c>
      <c r="CP14" s="42">
        <v>49206.388836000755</v>
      </c>
      <c r="CQ14" s="42">
        <v>64955.332182400132</v>
      </c>
      <c r="CR14" s="42">
        <v>182707.65982479986</v>
      </c>
      <c r="CS14" s="27"/>
      <c r="CT14" s="42">
        <f t="shared" si="71"/>
        <v>374024.99790480029</v>
      </c>
      <c r="CU14" s="27"/>
      <c r="CV14" s="42">
        <f t="shared" ca="1" si="72"/>
        <v>-563614.84901039943</v>
      </c>
      <c r="CW14" s="27"/>
    </row>
    <row r="15" spans="2:103" ht="17.45" customHeight="1">
      <c r="B15" s="28" t="s">
        <v>24</v>
      </c>
      <c r="C15" s="16"/>
      <c r="D15" s="16"/>
      <c r="E15" s="16"/>
      <c r="F15" s="16"/>
      <c r="G15" s="27"/>
      <c r="H15" s="27"/>
      <c r="I15" s="29">
        <f>SUM(I11:I14)</f>
        <v>3057880.5540008</v>
      </c>
      <c r="J15" s="29">
        <f t="shared" ref="J15:BU15" si="73">SUM(J11:J14)</f>
        <v>2527276.2651048</v>
      </c>
      <c r="K15" s="29">
        <f t="shared" si="73"/>
        <v>2378707.2401663996</v>
      </c>
      <c r="L15" s="29">
        <f t="shared" si="73"/>
        <v>2548889.4264328</v>
      </c>
      <c r="M15" s="29">
        <f t="shared" si="73"/>
        <v>2592707.8540615998</v>
      </c>
      <c r="N15" s="29">
        <f t="shared" si="73"/>
        <v>2396658.5047152005</v>
      </c>
      <c r="O15" s="29">
        <f t="shared" si="73"/>
        <v>2528115.7642399999</v>
      </c>
      <c r="P15" s="29">
        <f t="shared" si="73"/>
        <v>2830692.3786239997</v>
      </c>
      <c r="Q15" s="29">
        <f t="shared" si="73"/>
        <v>2648652.2096848008</v>
      </c>
      <c r="R15" s="29">
        <f t="shared" si="73"/>
        <v>3135680.9441759996</v>
      </c>
      <c r="S15" s="29">
        <f t="shared" si="73"/>
        <v>2812250.0483439998</v>
      </c>
      <c r="T15" s="29">
        <f t="shared" si="73"/>
        <v>2796914.0324488003</v>
      </c>
      <c r="U15" s="29">
        <f t="shared" si="73"/>
        <v>3322013.2590127997</v>
      </c>
      <c r="V15" s="29">
        <f t="shared" si="73"/>
        <v>2529895.5326216002</v>
      </c>
      <c r="W15" s="29">
        <f t="shared" si="73"/>
        <v>2725234.4252056004</v>
      </c>
      <c r="X15" s="29">
        <f t="shared" si="73"/>
        <v>308689.67621360003</v>
      </c>
      <c r="Y15" s="29">
        <f t="shared" si="73"/>
        <v>127859.8138224</v>
      </c>
      <c r="Z15" s="29">
        <f t="shared" si="73"/>
        <v>428162.30572719988</v>
      </c>
      <c r="AA15" s="29">
        <f t="shared" si="73"/>
        <v>533226.58695679985</v>
      </c>
      <c r="AB15" s="29">
        <f t="shared" si="73"/>
        <v>584185.92612159986</v>
      </c>
      <c r="AC15" s="29">
        <f t="shared" si="73"/>
        <v>1156915.0593175997</v>
      </c>
      <c r="AD15" s="29">
        <f t="shared" si="73"/>
        <v>1682639.0981135997</v>
      </c>
      <c r="AE15" s="29">
        <f t="shared" si="73"/>
        <v>1948518.6607040002</v>
      </c>
      <c r="AF15" s="29">
        <f t="shared" si="73"/>
        <v>2223426.9149664002</v>
      </c>
      <c r="AG15" s="29">
        <f t="shared" si="73"/>
        <v>2619529.9438176001</v>
      </c>
      <c r="AH15" s="29">
        <f t="shared" si="73"/>
        <v>1928327.8761560002</v>
      </c>
      <c r="AI15" s="29">
        <f t="shared" si="73"/>
        <v>2114158.6789311995</v>
      </c>
      <c r="AJ15" s="29">
        <f t="shared" si="73"/>
        <v>427801.67325279996</v>
      </c>
      <c r="AK15" s="29">
        <f t="shared" si="73"/>
        <v>1219526.1096655999</v>
      </c>
      <c r="AL15" s="29">
        <f t="shared" si="73"/>
        <v>1881681.9622831997</v>
      </c>
      <c r="AM15" s="29">
        <f t="shared" si="73"/>
        <v>2210741.1030144002</v>
      </c>
      <c r="AN15" s="29">
        <f t="shared" si="73"/>
        <v>2628747.9585488001</v>
      </c>
      <c r="AO15" s="29">
        <f t="shared" si="73"/>
        <v>2444563.0690976009</v>
      </c>
      <c r="AP15" s="29">
        <f t="shared" si="73"/>
        <v>3063595.8705000002</v>
      </c>
      <c r="AQ15" s="29">
        <f t="shared" si="73"/>
        <v>2786735.7333112</v>
      </c>
      <c r="AR15" s="29">
        <f t="shared" si="73"/>
        <v>2835872.1097960002</v>
      </c>
      <c r="AS15" s="29">
        <f t="shared" si="73"/>
        <v>3235991.2359104003</v>
      </c>
      <c r="AT15" s="29">
        <f t="shared" si="73"/>
        <v>2663132.5718359994</v>
      </c>
      <c r="AU15" s="29">
        <f t="shared" si="73"/>
        <v>2882787.1291912002</v>
      </c>
      <c r="AV15" s="29">
        <f t="shared" si="73"/>
        <v>2361969.523684571</v>
      </c>
      <c r="AW15" s="29">
        <f t="shared" si="73"/>
        <v>3287583.2011352</v>
      </c>
      <c r="AX15" s="29">
        <f t="shared" si="73"/>
        <v>3105733.6059200005</v>
      </c>
      <c r="AY15" s="29">
        <f t="shared" si="73"/>
        <v>3026916.9590000017</v>
      </c>
      <c r="AZ15" s="29">
        <f t="shared" si="73"/>
        <v>2833911.2731951992</v>
      </c>
      <c r="BA15" s="29">
        <f t="shared" si="73"/>
        <v>3308973.3687032</v>
      </c>
      <c r="BB15" s="29">
        <f t="shared" si="73"/>
        <v>3062399.845956</v>
      </c>
      <c r="BC15" s="29">
        <f t="shared" si="73"/>
        <v>3022217.1031624</v>
      </c>
      <c r="BD15" s="29">
        <f t="shared" si="73"/>
        <v>4039764.4435720001</v>
      </c>
      <c r="BE15" s="29">
        <f t="shared" si="73"/>
        <v>4185464.2625312</v>
      </c>
      <c r="BF15" s="29">
        <f t="shared" si="73"/>
        <v>3165964.1209856002</v>
      </c>
      <c r="BG15" s="29">
        <f t="shared" si="73"/>
        <v>3113073.0090415995</v>
      </c>
      <c r="BH15" s="29">
        <f t="shared" si="73"/>
        <v>2909328.4888007967</v>
      </c>
      <c r="BI15" s="29">
        <f t="shared" si="73"/>
        <v>3326160.3979031998</v>
      </c>
      <c r="BJ15" s="29">
        <f t="shared" si="73"/>
        <v>3115546.0234095994</v>
      </c>
      <c r="BK15" s="29">
        <f t="shared" si="73"/>
        <v>3195555.8972743982</v>
      </c>
      <c r="BL15" s="29">
        <f t="shared" si="73"/>
        <v>3350370.3848911985</v>
      </c>
      <c r="BM15" s="29">
        <f t="shared" si="73"/>
        <v>3085373.7826031991</v>
      </c>
      <c r="BN15" s="29">
        <f t="shared" si="73"/>
        <v>3132914.9372664001</v>
      </c>
      <c r="BO15" s="29">
        <f t="shared" si="73"/>
        <v>3428594.8544671983</v>
      </c>
      <c r="BP15" s="29">
        <f t="shared" si="73"/>
        <v>3560088.0259383991</v>
      </c>
      <c r="BQ15" s="29">
        <f t="shared" si="73"/>
        <v>3972902.3654760006</v>
      </c>
      <c r="BR15" s="29">
        <f t="shared" si="73"/>
        <v>3198956.353093599</v>
      </c>
      <c r="BS15" s="29">
        <f t="shared" si="73"/>
        <v>2948204.1828447995</v>
      </c>
      <c r="BT15" s="29">
        <f t="shared" si="73"/>
        <v>3072794.0442143986</v>
      </c>
      <c r="BU15" s="29">
        <f t="shared" si="73"/>
        <v>2997634.6804096</v>
      </c>
      <c r="BV15" s="29">
        <f t="shared" ref="BV15:CB15" si="74">SUM(BV11:BV14)</f>
        <v>3371897.4335375987</v>
      </c>
      <c r="BW15" s="29">
        <f t="shared" si="74"/>
        <v>3630463.3051367979</v>
      </c>
      <c r="BX15" s="29">
        <f t="shared" si="74"/>
        <v>3355866.3646375993</v>
      </c>
      <c r="BY15" s="29">
        <f t="shared" si="74"/>
        <v>3252599.6890287995</v>
      </c>
      <c r="BZ15" s="29">
        <f t="shared" si="74"/>
        <v>3330832.2619175999</v>
      </c>
      <c r="CA15" s="29">
        <f t="shared" si="74"/>
        <v>3688277.0269487998</v>
      </c>
      <c r="CB15" s="29">
        <f t="shared" si="74"/>
        <v>3686534.1882336</v>
      </c>
      <c r="CC15" s="29">
        <f t="shared" ref="CC15" si="75">SUM(CC11:CC14)</f>
        <v>4576776.4988703979</v>
      </c>
      <c r="CD15" s="29">
        <f t="shared" ref="CD15" si="76">SUM(CD11:CD14)</f>
        <v>3301519.8090599999</v>
      </c>
      <c r="CE15" s="29">
        <f t="shared" ref="CE15" si="77">SUM(CE11:CE14)</f>
        <v>3145143.8087696014</v>
      </c>
      <c r="CF15" s="29">
        <f t="shared" ref="CF15:CG15" si="78">SUM(CF11:CF14)</f>
        <v>2218637.3912120005</v>
      </c>
      <c r="CG15" s="29">
        <f t="shared" si="78"/>
        <v>3442373.1797927986</v>
      </c>
      <c r="CH15" s="29">
        <f t="shared" ref="CH15" si="79">SUM(CH11:CH14)</f>
        <v>3014940.8348663994</v>
      </c>
      <c r="CI15" s="29">
        <f t="shared" ref="CI15:CJ15" si="80">SUM(CI11:CI14)</f>
        <v>3951066.2149112001</v>
      </c>
      <c r="CJ15" s="29">
        <f t="shared" si="80"/>
        <v>3516918.9624711997</v>
      </c>
      <c r="CK15" s="29">
        <f t="shared" ref="CK15:CM15" si="81">SUM(CK11:CK14)</f>
        <v>3687185.0676671998</v>
      </c>
      <c r="CL15" s="29">
        <f t="shared" si="81"/>
        <v>3925360.4260375984</v>
      </c>
      <c r="CM15" s="29">
        <f t="shared" si="81"/>
        <v>3844710.7975495961</v>
      </c>
      <c r="CN15" s="29">
        <f>SUM(CN11:CN14)</f>
        <v>4794384.4823687989</v>
      </c>
      <c r="CO15" s="29">
        <f>SUM(CO11:CO14)</f>
        <v>4706408.4685287941</v>
      </c>
      <c r="CP15" s="29">
        <f>SUM(CP11:CP14)</f>
        <v>3295460.8808879973</v>
      </c>
      <c r="CQ15" s="29">
        <f>SUM(CQ11:CQ14)</f>
        <v>3428550.0928799985</v>
      </c>
      <c r="CR15" s="29">
        <f>SUM(CR11:CR14)</f>
        <v>3666326.536672798</v>
      </c>
      <c r="CS15" s="27"/>
      <c r="CT15" s="29">
        <f t="shared" si="71"/>
        <v>15096745.978969589</v>
      </c>
      <c r="CU15" s="27"/>
      <c r="CV15" s="29">
        <f t="shared" ca="1" si="72"/>
        <v>13242077.507911999</v>
      </c>
      <c r="CW15" s="27"/>
    </row>
    <row r="16" spans="2:103" s="43" customFormat="1" ht="17.45" customHeight="1">
      <c r="B16" s="39" t="s">
        <v>25</v>
      </c>
      <c r="C16" s="40"/>
      <c r="D16" s="40"/>
      <c r="E16" s="40"/>
      <c r="F16" s="40"/>
      <c r="G16" s="41"/>
      <c r="H16" s="41"/>
      <c r="I16" s="42">
        <v>-23505.60036</v>
      </c>
      <c r="J16" s="42">
        <v>-23663.025812799999</v>
      </c>
      <c r="K16" s="42">
        <v>-24789.255119200003</v>
      </c>
      <c r="L16" s="42">
        <v>-29719.950207200003</v>
      </c>
      <c r="M16" s="42">
        <v>-28069.088502399998</v>
      </c>
      <c r="N16" s="42">
        <v>-46676.384409600003</v>
      </c>
      <c r="O16" s="42">
        <v>-28148.330443199997</v>
      </c>
      <c r="P16" s="42">
        <v>-28567.316720799998</v>
      </c>
      <c r="Q16" s="42">
        <v>-56194.594878400007</v>
      </c>
      <c r="R16" s="42">
        <v>-27789.493679199997</v>
      </c>
      <c r="S16" s="42">
        <v>-15749.088088799999</v>
      </c>
      <c r="T16" s="42">
        <v>-13427.388330400001</v>
      </c>
      <c r="U16" s="42">
        <v>-16232.649831200002</v>
      </c>
      <c r="V16" s="42">
        <v>0</v>
      </c>
      <c r="W16" s="42">
        <v>-47236.017329599999</v>
      </c>
      <c r="X16" s="42">
        <v>-3154.3665999999998</v>
      </c>
      <c r="Y16" s="42">
        <v>0</v>
      </c>
      <c r="Z16" s="42">
        <v>-7347.6715311999997</v>
      </c>
      <c r="AA16" s="42">
        <v>-34542.927548799998</v>
      </c>
      <c r="AB16" s="42">
        <v>-50944.883017599997</v>
      </c>
      <c r="AC16" s="42">
        <v>-51738.697832800004</v>
      </c>
      <c r="AD16" s="42">
        <v>-24694.5031256</v>
      </c>
      <c r="AE16" s="42">
        <v>-34862.783375200001</v>
      </c>
      <c r="AF16" s="42">
        <v>-24575.6831848</v>
      </c>
      <c r="AG16" s="42">
        <v>-139005.43546560002</v>
      </c>
      <c r="AH16" s="42">
        <v>-327405.1173096</v>
      </c>
      <c r="AI16" s="42">
        <v>-50954.655391200002</v>
      </c>
      <c r="AJ16" s="42">
        <v>-29666.6239408</v>
      </c>
      <c r="AK16" s="42">
        <v>-39465.308995200001</v>
      </c>
      <c r="AL16" s="42">
        <v>-66004.063241600001</v>
      </c>
      <c r="AM16" s="42">
        <v>-104849.27091760001</v>
      </c>
      <c r="AN16" s="42">
        <v>-69004.7450752</v>
      </c>
      <c r="AO16" s="42">
        <v>-29376.571479200004</v>
      </c>
      <c r="AP16" s="42">
        <v>0</v>
      </c>
      <c r="AQ16" s="42">
        <v>-27306.045016799999</v>
      </c>
      <c r="AR16" s="42">
        <v>0</v>
      </c>
      <c r="AS16" s="42">
        <v>-31782.486436800002</v>
      </c>
      <c r="AT16" s="42">
        <v>-92033.38756480001</v>
      </c>
      <c r="AU16" s="42">
        <v>-68950.473459999994</v>
      </c>
      <c r="AV16" s="42">
        <v>-36875.032928799999</v>
      </c>
      <c r="AW16" s="42">
        <v>0</v>
      </c>
      <c r="AX16" s="42">
        <v>-777.14003839999998</v>
      </c>
      <c r="AY16" s="42">
        <v>-89450.255892800007</v>
      </c>
      <c r="AZ16" s="42">
        <v>-37220.042270400001</v>
      </c>
      <c r="BA16" s="42">
        <v>-118360.49449840002</v>
      </c>
      <c r="BB16" s="42">
        <v>-61633.806203200002</v>
      </c>
      <c r="BC16" s="42">
        <v>-57495.270439200001</v>
      </c>
      <c r="BD16" s="42">
        <v>0</v>
      </c>
      <c r="BE16" s="42">
        <v>-39834.162385600001</v>
      </c>
      <c r="BF16" s="42">
        <v>-104276.7061688</v>
      </c>
      <c r="BG16" s="42">
        <v>-55997.555240000002</v>
      </c>
      <c r="BH16" s="42">
        <v>-47790.842088000034</v>
      </c>
      <c r="BI16" s="42">
        <v>-48471.674152</v>
      </c>
      <c r="BJ16" s="42">
        <v>-78597.190302399991</v>
      </c>
      <c r="BK16" s="42">
        <v>-80505.098678399998</v>
      </c>
      <c r="BL16" s="42">
        <v>-94963.211208799999</v>
      </c>
      <c r="BM16" s="42">
        <v>-95714.535083200011</v>
      </c>
      <c r="BN16" s="42">
        <v>-104811.89797759999</v>
      </c>
      <c r="BO16" s="42">
        <v>-80687.379115200005</v>
      </c>
      <c r="BP16" s="42">
        <v>-81639.616748799992</v>
      </c>
      <c r="BQ16" s="42">
        <v>-145373.55149680001</v>
      </c>
      <c r="BR16" s="42">
        <v>-83502.365495999999</v>
      </c>
      <c r="BS16" s="42">
        <v>-92331.602140799994</v>
      </c>
      <c r="BT16" s="42">
        <v>-102702.4810416</v>
      </c>
      <c r="BU16" s="42">
        <v>-85697.829527199996</v>
      </c>
      <c r="BV16" s="42">
        <v>-69812.287802400009</v>
      </c>
      <c r="BW16" s="42">
        <v>-85609.149929600011</v>
      </c>
      <c r="BX16" s="42">
        <v>-71877.599015199987</v>
      </c>
      <c r="BY16" s="42">
        <v>-68337.435117599991</v>
      </c>
      <c r="BZ16" s="42">
        <v>-69985.732168000002</v>
      </c>
      <c r="CA16" s="42">
        <v>0</v>
      </c>
      <c r="CB16" s="42">
        <v>-93397.046423999986</v>
      </c>
      <c r="CC16" s="42">
        <v>-50814.802570400003</v>
      </c>
      <c r="CD16" s="42">
        <v>-97064.642435199989</v>
      </c>
      <c r="CE16" s="42">
        <v>-74689.482480799998</v>
      </c>
      <c r="CF16" s="42">
        <v>-68155.2700224</v>
      </c>
      <c r="CG16" s="42">
        <v>-48504.010508799998</v>
      </c>
      <c r="CH16" s="42">
        <v>-57321.344352800006</v>
      </c>
      <c r="CI16" s="42">
        <v>-68926.405512800004</v>
      </c>
      <c r="CJ16" s="42">
        <v>-62559.395403999995</v>
      </c>
      <c r="CK16" s="42">
        <v>-8960.4840776000001</v>
      </c>
      <c r="CL16" s="42">
        <v>-113882.2596296</v>
      </c>
      <c r="CM16" s="42">
        <v>-114113.34087119999</v>
      </c>
      <c r="CN16" s="42">
        <v>-183188.27696399999</v>
      </c>
      <c r="CO16" s="42">
        <v>-194362.68425199998</v>
      </c>
      <c r="CP16" s="42">
        <v>-50479.242193600003</v>
      </c>
      <c r="CQ16" s="42">
        <v>-125124.23447919999</v>
      </c>
      <c r="CR16" s="42">
        <v>-129095.64026480001</v>
      </c>
      <c r="CS16" s="41"/>
      <c r="CT16" s="42">
        <f t="shared" si="71"/>
        <v>-499061.80118959997</v>
      </c>
      <c r="CU16" s="42"/>
      <c r="CV16" s="42">
        <f t="shared" ca="1" si="72"/>
        <v>-290724.19750880002</v>
      </c>
      <c r="CW16" s="42"/>
    </row>
    <row r="17" spans="2:101" s="43" customFormat="1" ht="17.45" customHeight="1">
      <c r="B17" s="39" t="s">
        <v>26</v>
      </c>
      <c r="C17" s="40"/>
      <c r="D17" s="40"/>
      <c r="E17" s="40"/>
      <c r="F17" s="40"/>
      <c r="G17" s="41"/>
      <c r="H17" s="41"/>
      <c r="I17" s="42">
        <v>-1549755.3284012137</v>
      </c>
      <c r="J17" s="42">
        <v>-194770.12280000001</v>
      </c>
      <c r="K17" s="42">
        <v>-278686.60082559998</v>
      </c>
      <c r="L17" s="42">
        <v>-294823.67317920004</v>
      </c>
      <c r="M17" s="42">
        <v>-215518.20177359995</v>
      </c>
      <c r="N17" s="42">
        <v>-230147.40208240002</v>
      </c>
      <c r="O17" s="42">
        <v>-204994.47716000001</v>
      </c>
      <c r="P17" s="42">
        <v>-334795.45392480004</v>
      </c>
      <c r="Q17" s="42">
        <v>-321072.05381680006</v>
      </c>
      <c r="R17" s="42">
        <v>-270365.21288374404</v>
      </c>
      <c r="S17" s="42">
        <v>-237538.79106531199</v>
      </c>
      <c r="T17" s="42">
        <v>-218616.56211119995</v>
      </c>
      <c r="U17" s="42">
        <v>-1839324.5055932971</v>
      </c>
      <c r="V17" s="42">
        <v>-17649.653049599998</v>
      </c>
      <c r="W17" s="42">
        <v>-9999.6485687999975</v>
      </c>
      <c r="X17" s="42">
        <v>-13936.099064800002</v>
      </c>
      <c r="Y17" s="42">
        <v>-549.02149280000003</v>
      </c>
      <c r="Z17" s="42">
        <v>-35213.921652799996</v>
      </c>
      <c r="AA17" s="42">
        <v>-4634.8393608000015</v>
      </c>
      <c r="AB17" s="42">
        <v>-21624.4738512</v>
      </c>
      <c r="AC17" s="42">
        <v>-17076.760368799998</v>
      </c>
      <c r="AD17" s="42">
        <v>-9127.2861239999984</v>
      </c>
      <c r="AE17" s="42">
        <v>-15848.679906400002</v>
      </c>
      <c r="AF17" s="42">
        <v>-990102.11001891433</v>
      </c>
      <c r="AG17" s="42">
        <v>-1737948.0985140884</v>
      </c>
      <c r="AH17" s="42">
        <v>-13203.61658</v>
      </c>
      <c r="AI17" s="42">
        <v>-161293.63916159995</v>
      </c>
      <c r="AJ17" s="42">
        <v>-212349.06918720002</v>
      </c>
      <c r="AK17" s="42">
        <v>-244932.2366568</v>
      </c>
      <c r="AL17" s="42">
        <v>-936539.13458867848</v>
      </c>
      <c r="AM17" s="42">
        <v>-447854.94453969301</v>
      </c>
      <c r="AN17" s="42">
        <v>103251.09996745222</v>
      </c>
      <c r="AO17" s="42">
        <v>-455455.16878395819</v>
      </c>
      <c r="AP17" s="42">
        <v>-240045.52588939795</v>
      </c>
      <c r="AQ17" s="42">
        <v>-293959.30904710427</v>
      </c>
      <c r="AR17" s="42">
        <v>-33153.669849681304</v>
      </c>
      <c r="AS17" s="42">
        <v>-1632222.8011599462</v>
      </c>
      <c r="AT17" s="42">
        <v>-346126.22172261879</v>
      </c>
      <c r="AU17" s="42">
        <v>-254292.16454358218</v>
      </c>
      <c r="AV17" s="42">
        <v>-8295.5013064000013</v>
      </c>
      <c r="AW17" s="42">
        <v>-489347.01697200007</v>
      </c>
      <c r="AX17" s="42">
        <v>-61936.942020800001</v>
      </c>
      <c r="AY17" s="42">
        <v>-288692.70852399996</v>
      </c>
      <c r="AZ17" s="42">
        <v>-380403.22547442815</v>
      </c>
      <c r="BA17" s="42">
        <v>-323017.70713485737</v>
      </c>
      <c r="BB17" s="42">
        <v>-315156.83395021461</v>
      </c>
      <c r="BC17" s="42">
        <v>-211952.38003688658</v>
      </c>
      <c r="BD17" s="42">
        <v>-1145796.1091355714</v>
      </c>
      <c r="BE17" s="42">
        <v>-1675029.9829591676</v>
      </c>
      <c r="BF17" s="42">
        <v>-352676.77838835941</v>
      </c>
      <c r="BG17" s="42">
        <v>-220529.88921636695</v>
      </c>
      <c r="BH17" s="42">
        <v>-320251.45950124069</v>
      </c>
      <c r="BI17" s="42">
        <v>-408378.84090836317</v>
      </c>
      <c r="BJ17" s="42">
        <v>-279175.9982949699</v>
      </c>
      <c r="BK17" s="42">
        <v>-306596.93073180254</v>
      </c>
      <c r="BL17" s="42">
        <v>-337923.484572955</v>
      </c>
      <c r="BM17" s="42">
        <v>-275697.87002952787</v>
      </c>
      <c r="BN17" s="42">
        <v>-261229.50546014216</v>
      </c>
      <c r="BO17" s="42">
        <v>-308873.8275176555</v>
      </c>
      <c r="BP17" s="42">
        <v>-292429.54899265867</v>
      </c>
      <c r="BQ17" s="42">
        <v>-2117822.7872631038</v>
      </c>
      <c r="BR17" s="42">
        <v>-305406.22618620936</v>
      </c>
      <c r="BS17" s="42">
        <v>-355394.58029911492</v>
      </c>
      <c r="BT17" s="42">
        <v>-466954.20691130264</v>
      </c>
      <c r="BU17" s="42">
        <v>-229522.68039816307</v>
      </c>
      <c r="BV17" s="42">
        <v>-283156.54597679095</v>
      </c>
      <c r="BW17" s="42">
        <v>-321961.93043564289</v>
      </c>
      <c r="BX17" s="42">
        <v>-404862.35203019949</v>
      </c>
      <c r="BY17" s="42">
        <v>-400127.0011022496</v>
      </c>
      <c r="BZ17" s="42">
        <v>-230692.44086967898</v>
      </c>
      <c r="CA17" s="42">
        <v>-313070.52805547352</v>
      </c>
      <c r="CB17" s="42">
        <v>-292874.05900701619</v>
      </c>
      <c r="CC17" s="42">
        <v>-2009115.7639173854</v>
      </c>
      <c r="CD17" s="42">
        <v>-293808.47136019001</v>
      </c>
      <c r="CE17" s="42">
        <v>-377220.97885760164</v>
      </c>
      <c r="CF17" s="42">
        <v>-350460.20804281405</v>
      </c>
      <c r="CG17" s="42">
        <v>-261530.72514412232</v>
      </c>
      <c r="CH17" s="42">
        <v>-348800.63737680973</v>
      </c>
      <c r="CI17" s="42">
        <v>-400046.72606695094</v>
      </c>
      <c r="CJ17" s="42">
        <v>-472129.27951805899</v>
      </c>
      <c r="CK17" s="42">
        <v>-361144.5147943084</v>
      </c>
      <c r="CL17" s="42">
        <v>-471897.48886859562</v>
      </c>
      <c r="CM17" s="42">
        <v>-450646.84487066587</v>
      </c>
      <c r="CN17" s="42">
        <v>-340710.89165670436</v>
      </c>
      <c r="CO17" s="42">
        <v>-2003513.6150726578</v>
      </c>
      <c r="CP17" s="42">
        <v>-335618.92173791915</v>
      </c>
      <c r="CQ17" s="42">
        <v>-369747.35342240002</v>
      </c>
      <c r="CR17" s="42">
        <v>-476284.51287679985</v>
      </c>
      <c r="CS17" s="41"/>
      <c r="CT17" s="42">
        <f t="shared" si="71"/>
        <v>-3185164.4031097768</v>
      </c>
      <c r="CU17" s="42"/>
      <c r="CV17" s="42">
        <f t="shared" ca="1" si="72"/>
        <v>-3030605.4221779909</v>
      </c>
      <c r="CW17" s="42"/>
    </row>
    <row r="18" spans="2:101" ht="17.45" customHeight="1">
      <c r="B18" s="28" t="s">
        <v>3</v>
      </c>
      <c r="C18" s="16"/>
      <c r="D18" s="16"/>
      <c r="E18" s="16"/>
      <c r="F18" s="16"/>
      <c r="G18" s="27"/>
      <c r="H18" s="27"/>
      <c r="I18" s="37">
        <f>SUM(I16:I17)</f>
        <v>-1573260.9287612138</v>
      </c>
      <c r="J18" s="37">
        <f t="shared" ref="J18:BU18" si="82">SUM(J16:J17)</f>
        <v>-218433.1486128</v>
      </c>
      <c r="K18" s="37">
        <f t="shared" si="82"/>
        <v>-303475.85594479996</v>
      </c>
      <c r="L18" s="37">
        <f t="shared" si="82"/>
        <v>-324543.62338640005</v>
      </c>
      <c r="M18" s="37">
        <f t="shared" si="82"/>
        <v>-243587.29027599996</v>
      </c>
      <c r="N18" s="37">
        <f t="shared" si="82"/>
        <v>-276823.78649200004</v>
      </c>
      <c r="O18" s="37">
        <f t="shared" si="82"/>
        <v>-233142.8076032</v>
      </c>
      <c r="P18" s="37">
        <f t="shared" si="82"/>
        <v>-363362.77064560005</v>
      </c>
      <c r="Q18" s="37">
        <f t="shared" si="82"/>
        <v>-377266.6486952001</v>
      </c>
      <c r="R18" s="37">
        <f t="shared" si="82"/>
        <v>-298154.70656294405</v>
      </c>
      <c r="S18" s="37">
        <f t="shared" si="82"/>
        <v>-253287.87915411199</v>
      </c>
      <c r="T18" s="37">
        <f t="shared" si="82"/>
        <v>-232043.95044159994</v>
      </c>
      <c r="U18" s="37">
        <f t="shared" si="82"/>
        <v>-1855557.1554244971</v>
      </c>
      <c r="V18" s="37">
        <f t="shared" si="82"/>
        <v>-17649.653049599998</v>
      </c>
      <c r="W18" s="37">
        <f t="shared" si="82"/>
        <v>-57235.665898399995</v>
      </c>
      <c r="X18" s="37">
        <f t="shared" si="82"/>
        <v>-17090.465664800002</v>
      </c>
      <c r="Y18" s="37">
        <f t="shared" si="82"/>
        <v>-549.02149280000003</v>
      </c>
      <c r="Z18" s="37">
        <f t="shared" si="82"/>
        <v>-42561.593183999998</v>
      </c>
      <c r="AA18" s="37">
        <f t="shared" si="82"/>
        <v>-39177.766909600003</v>
      </c>
      <c r="AB18" s="37">
        <f t="shared" si="82"/>
        <v>-72569.356868799994</v>
      </c>
      <c r="AC18" s="37">
        <f t="shared" si="82"/>
        <v>-68815.458201600006</v>
      </c>
      <c r="AD18" s="37">
        <f t="shared" si="82"/>
        <v>-33821.789249599999</v>
      </c>
      <c r="AE18" s="37">
        <f t="shared" si="82"/>
        <v>-50711.463281600001</v>
      </c>
      <c r="AF18" s="37">
        <f t="shared" si="82"/>
        <v>-1014677.7932037143</v>
      </c>
      <c r="AG18" s="37">
        <f t="shared" si="82"/>
        <v>-1876953.5339796885</v>
      </c>
      <c r="AH18" s="37">
        <f t="shared" si="82"/>
        <v>-340608.73388959997</v>
      </c>
      <c r="AI18" s="37">
        <f t="shared" si="82"/>
        <v>-212248.29455279995</v>
      </c>
      <c r="AJ18" s="37">
        <f t="shared" si="82"/>
        <v>-242015.69312800001</v>
      </c>
      <c r="AK18" s="37">
        <f t="shared" si="82"/>
        <v>-284397.545652</v>
      </c>
      <c r="AL18" s="37">
        <f t="shared" si="82"/>
        <v>-1002543.1978302784</v>
      </c>
      <c r="AM18" s="37">
        <f t="shared" si="82"/>
        <v>-552704.21545729297</v>
      </c>
      <c r="AN18" s="37">
        <f t="shared" si="82"/>
        <v>34246.354892252217</v>
      </c>
      <c r="AO18" s="37">
        <f t="shared" si="82"/>
        <v>-484831.74026315816</v>
      </c>
      <c r="AP18" s="37">
        <f t="shared" si="82"/>
        <v>-240045.52588939795</v>
      </c>
      <c r="AQ18" s="37">
        <f t="shared" si="82"/>
        <v>-321265.35406390426</v>
      </c>
      <c r="AR18" s="37">
        <f t="shared" si="82"/>
        <v>-33153.669849681304</v>
      </c>
      <c r="AS18" s="37">
        <f t="shared" si="82"/>
        <v>-1664005.2875967463</v>
      </c>
      <c r="AT18" s="37">
        <f t="shared" si="82"/>
        <v>-438159.60928741877</v>
      </c>
      <c r="AU18" s="37">
        <f t="shared" si="82"/>
        <v>-323242.63800358219</v>
      </c>
      <c r="AV18" s="37">
        <f t="shared" si="82"/>
        <v>-45170.534235200001</v>
      </c>
      <c r="AW18" s="37">
        <f t="shared" si="82"/>
        <v>-489347.01697200007</v>
      </c>
      <c r="AX18" s="37">
        <f t="shared" si="82"/>
        <v>-62714.082059200002</v>
      </c>
      <c r="AY18" s="37">
        <f t="shared" si="82"/>
        <v>-378142.96441679995</v>
      </c>
      <c r="AZ18" s="37">
        <f t="shared" si="82"/>
        <v>-417623.26774482813</v>
      </c>
      <c r="BA18" s="37">
        <f t="shared" si="82"/>
        <v>-441378.20163325738</v>
      </c>
      <c r="BB18" s="37">
        <f t="shared" si="82"/>
        <v>-376790.64015341463</v>
      </c>
      <c r="BC18" s="37">
        <f t="shared" si="82"/>
        <v>-269447.65047608659</v>
      </c>
      <c r="BD18" s="37">
        <f t="shared" si="82"/>
        <v>-1145796.1091355714</v>
      </c>
      <c r="BE18" s="37">
        <f t="shared" si="82"/>
        <v>-1714864.1453447675</v>
      </c>
      <c r="BF18" s="37">
        <f t="shared" si="82"/>
        <v>-456953.48455715942</v>
      </c>
      <c r="BG18" s="37">
        <f t="shared" si="82"/>
        <v>-276527.44445636694</v>
      </c>
      <c r="BH18" s="37">
        <f t="shared" si="82"/>
        <v>-368042.30158924073</v>
      </c>
      <c r="BI18" s="37">
        <f t="shared" si="82"/>
        <v>-456850.51506036316</v>
      </c>
      <c r="BJ18" s="37">
        <f t="shared" si="82"/>
        <v>-357773.18859736988</v>
      </c>
      <c r="BK18" s="37">
        <f t="shared" si="82"/>
        <v>-387102.02941020252</v>
      </c>
      <c r="BL18" s="37">
        <f t="shared" si="82"/>
        <v>-432886.69578175503</v>
      </c>
      <c r="BM18" s="37">
        <f t="shared" si="82"/>
        <v>-371412.40511272789</v>
      </c>
      <c r="BN18" s="37">
        <f t="shared" si="82"/>
        <v>-366041.40343774215</v>
      </c>
      <c r="BO18" s="37">
        <f t="shared" si="82"/>
        <v>-389561.20663285552</v>
      </c>
      <c r="BP18" s="37">
        <f t="shared" si="82"/>
        <v>-374069.16574145865</v>
      </c>
      <c r="BQ18" s="37">
        <f t="shared" si="82"/>
        <v>-2263196.3387599038</v>
      </c>
      <c r="BR18" s="37">
        <f t="shared" si="82"/>
        <v>-388908.59168220934</v>
      </c>
      <c r="BS18" s="37">
        <f t="shared" si="82"/>
        <v>-447726.1824399149</v>
      </c>
      <c r="BT18" s="37">
        <f t="shared" si="82"/>
        <v>-569656.68795290263</v>
      </c>
      <c r="BU18" s="37">
        <f t="shared" si="82"/>
        <v>-315220.50992536306</v>
      </c>
      <c r="BV18" s="37">
        <f t="shared" ref="BV18:CB18" si="83">SUM(BV16:BV17)</f>
        <v>-352968.83377919096</v>
      </c>
      <c r="BW18" s="37">
        <f t="shared" si="83"/>
        <v>-407571.0803652429</v>
      </c>
      <c r="BX18" s="37">
        <f t="shared" si="83"/>
        <v>-476739.95104539947</v>
      </c>
      <c r="BY18" s="37">
        <f t="shared" si="83"/>
        <v>-468464.43621984962</v>
      </c>
      <c r="BZ18" s="37">
        <f t="shared" si="83"/>
        <v>-300678.17303767899</v>
      </c>
      <c r="CA18" s="37">
        <f t="shared" si="83"/>
        <v>-313070.52805547352</v>
      </c>
      <c r="CB18" s="37">
        <f t="shared" si="83"/>
        <v>-386271.10543101619</v>
      </c>
      <c r="CC18" s="37">
        <f t="shared" ref="CC18" si="84">SUM(CC16:CC17)</f>
        <v>-2059930.5664877854</v>
      </c>
      <c r="CD18" s="37">
        <f t="shared" ref="CD18" si="85">SUM(CD16:CD17)</f>
        <v>-390873.11379539</v>
      </c>
      <c r="CE18" s="37">
        <f t="shared" ref="CE18" si="86">SUM(CE16:CE17)</f>
        <v>-451910.46133840166</v>
      </c>
      <c r="CF18" s="37">
        <f t="shared" ref="CF18:CG18" si="87">SUM(CF16:CF17)</f>
        <v>-418615.47806521406</v>
      </c>
      <c r="CG18" s="37">
        <f t="shared" si="87"/>
        <v>-310034.7356529223</v>
      </c>
      <c r="CH18" s="37">
        <f t="shared" ref="CH18" si="88">SUM(CH16:CH17)</f>
        <v>-406121.98172960972</v>
      </c>
      <c r="CI18" s="37">
        <f t="shared" ref="CI18:CJ18" si="89">SUM(CI16:CI17)</f>
        <v>-468973.13157975092</v>
      </c>
      <c r="CJ18" s="37">
        <f t="shared" si="89"/>
        <v>-534688.67492205894</v>
      </c>
      <c r="CK18" s="37">
        <f t="shared" ref="CK18:CM18" si="90">SUM(CK16:CK17)</f>
        <v>-370104.99887190841</v>
      </c>
      <c r="CL18" s="37">
        <f t="shared" si="90"/>
        <v>-585779.74849819567</v>
      </c>
      <c r="CM18" s="37">
        <f t="shared" si="90"/>
        <v>-564760.18574186589</v>
      </c>
      <c r="CN18" s="37">
        <f>SUM(CN16:CN17)</f>
        <v>-523899.16862070432</v>
      </c>
      <c r="CO18" s="37">
        <f>SUM(CO16:CO17)</f>
        <v>-2197876.2993246578</v>
      </c>
      <c r="CP18" s="37">
        <f>SUM(CP16:CP17)</f>
        <v>-386098.16393151914</v>
      </c>
      <c r="CQ18" s="37">
        <f>SUM(CQ16:CQ17)</f>
        <v>-494871.5879016</v>
      </c>
      <c r="CR18" s="37">
        <f>SUM(CR16:CR17)</f>
        <v>-605380.15314159985</v>
      </c>
      <c r="CS18" s="27"/>
      <c r="CT18" s="37">
        <f t="shared" si="71"/>
        <v>-3684226.2042993773</v>
      </c>
      <c r="CU18" s="27"/>
      <c r="CV18" s="37">
        <f t="shared" ca="1" si="72"/>
        <v>-3321329.6196867912</v>
      </c>
      <c r="CW18" s="27"/>
    </row>
    <row r="19" spans="2:101" ht="17.45" customHeight="1">
      <c r="B19" s="45" t="s">
        <v>4</v>
      </c>
      <c r="C19" s="46"/>
      <c r="D19" s="46"/>
      <c r="E19" s="46"/>
      <c r="F19" s="61"/>
      <c r="G19" s="27"/>
      <c r="H19" s="27"/>
      <c r="I19" s="47">
        <f>I18+I15</f>
        <v>1484619.6252395862</v>
      </c>
      <c r="J19" s="47">
        <f t="shared" ref="J19:BU19" si="91">J18+J15</f>
        <v>2308843.1164919999</v>
      </c>
      <c r="K19" s="47">
        <f t="shared" si="91"/>
        <v>2075231.3842215997</v>
      </c>
      <c r="L19" s="47">
        <f t="shared" si="91"/>
        <v>2224345.8030463997</v>
      </c>
      <c r="M19" s="47">
        <f t="shared" si="91"/>
        <v>2349120.5637856</v>
      </c>
      <c r="N19" s="47">
        <f t="shared" si="91"/>
        <v>2119834.7182232006</v>
      </c>
      <c r="O19" s="47">
        <f t="shared" si="91"/>
        <v>2294972.9566368</v>
      </c>
      <c r="P19" s="47">
        <f t="shared" si="91"/>
        <v>2467329.6079783998</v>
      </c>
      <c r="Q19" s="47">
        <f t="shared" si="91"/>
        <v>2271385.5609896006</v>
      </c>
      <c r="R19" s="47">
        <f t="shared" si="91"/>
        <v>2837526.2376130554</v>
      </c>
      <c r="S19" s="47">
        <f t="shared" si="91"/>
        <v>2558962.1691898876</v>
      </c>
      <c r="T19" s="47">
        <f t="shared" si="91"/>
        <v>2564870.0820072005</v>
      </c>
      <c r="U19" s="47">
        <f t="shared" si="91"/>
        <v>1466456.1035883026</v>
      </c>
      <c r="V19" s="47">
        <f t="shared" si="91"/>
        <v>2512245.8795720004</v>
      </c>
      <c r="W19" s="47">
        <f t="shared" si="91"/>
        <v>2667998.7593072006</v>
      </c>
      <c r="X19" s="47">
        <f t="shared" si="91"/>
        <v>291599.21054880001</v>
      </c>
      <c r="Y19" s="47">
        <f t="shared" si="91"/>
        <v>127310.79232959999</v>
      </c>
      <c r="Z19" s="47">
        <f t="shared" si="91"/>
        <v>385600.71254319989</v>
      </c>
      <c r="AA19" s="47">
        <f t="shared" si="91"/>
        <v>494048.82004719984</v>
      </c>
      <c r="AB19" s="47">
        <f t="shared" si="91"/>
        <v>511616.56925279985</v>
      </c>
      <c r="AC19" s="47">
        <f t="shared" si="91"/>
        <v>1088099.6011159997</v>
      </c>
      <c r="AD19" s="47">
        <f t="shared" si="91"/>
        <v>1648817.3088639998</v>
      </c>
      <c r="AE19" s="47">
        <f t="shared" si="91"/>
        <v>1897807.1974224001</v>
      </c>
      <c r="AF19" s="47">
        <f t="shared" si="91"/>
        <v>1208749.1217626859</v>
      </c>
      <c r="AG19" s="47">
        <f t="shared" si="91"/>
        <v>742576.4098379116</v>
      </c>
      <c r="AH19" s="47">
        <f t="shared" si="91"/>
        <v>1587719.1422664002</v>
      </c>
      <c r="AI19" s="47">
        <f t="shared" si="91"/>
        <v>1901910.3843783995</v>
      </c>
      <c r="AJ19" s="47">
        <f t="shared" si="91"/>
        <v>185785.98012479994</v>
      </c>
      <c r="AK19" s="47">
        <f t="shared" si="91"/>
        <v>935128.56401359988</v>
      </c>
      <c r="AL19" s="47">
        <f t="shared" si="91"/>
        <v>879138.76445292123</v>
      </c>
      <c r="AM19" s="47">
        <f t="shared" si="91"/>
        <v>1658036.8875571073</v>
      </c>
      <c r="AN19" s="47">
        <f t="shared" si="91"/>
        <v>2662994.3134410521</v>
      </c>
      <c r="AO19" s="47">
        <f t="shared" si="91"/>
        <v>1959731.3288344427</v>
      </c>
      <c r="AP19" s="47">
        <f t="shared" si="91"/>
        <v>2823550.3446106021</v>
      </c>
      <c r="AQ19" s="47">
        <f t="shared" si="91"/>
        <v>2465470.3792472957</v>
      </c>
      <c r="AR19" s="47">
        <f t="shared" si="91"/>
        <v>2802718.439946319</v>
      </c>
      <c r="AS19" s="47">
        <f t="shared" si="91"/>
        <v>1571985.9483136539</v>
      </c>
      <c r="AT19" s="47">
        <f t="shared" si="91"/>
        <v>2224972.9625485805</v>
      </c>
      <c r="AU19" s="47">
        <f t="shared" si="91"/>
        <v>2559544.4911876181</v>
      </c>
      <c r="AV19" s="47">
        <f t="shared" si="91"/>
        <v>2316798.9894493711</v>
      </c>
      <c r="AW19" s="47">
        <f t="shared" si="91"/>
        <v>2798236.1841631997</v>
      </c>
      <c r="AX19" s="47">
        <f t="shared" si="91"/>
        <v>3043019.5238608005</v>
      </c>
      <c r="AY19" s="47">
        <f t="shared" si="91"/>
        <v>2648773.9945832016</v>
      </c>
      <c r="AZ19" s="47">
        <f t="shared" si="91"/>
        <v>2416288.0054503712</v>
      </c>
      <c r="BA19" s="47">
        <f t="shared" si="91"/>
        <v>2867595.1670699427</v>
      </c>
      <c r="BB19" s="47">
        <f t="shared" si="91"/>
        <v>2685609.2058025855</v>
      </c>
      <c r="BC19" s="47">
        <f t="shared" si="91"/>
        <v>2752769.4526863135</v>
      </c>
      <c r="BD19" s="47">
        <f t="shared" si="91"/>
        <v>2893968.3344364287</v>
      </c>
      <c r="BE19" s="47">
        <f t="shared" si="91"/>
        <v>2470600.1171864327</v>
      </c>
      <c r="BF19" s="47">
        <f t="shared" si="91"/>
        <v>2709010.6364284409</v>
      </c>
      <c r="BG19" s="47">
        <f t="shared" si="91"/>
        <v>2836545.5645852326</v>
      </c>
      <c r="BH19" s="47">
        <f t="shared" si="91"/>
        <v>2541286.1872115559</v>
      </c>
      <c r="BI19" s="47">
        <f t="shared" si="91"/>
        <v>2869309.8828428364</v>
      </c>
      <c r="BJ19" s="47">
        <f t="shared" si="91"/>
        <v>2757772.8348122295</v>
      </c>
      <c r="BK19" s="47">
        <f t="shared" si="91"/>
        <v>2808453.8678641957</v>
      </c>
      <c r="BL19" s="47">
        <f t="shared" si="91"/>
        <v>2917483.6891094437</v>
      </c>
      <c r="BM19" s="47">
        <f t="shared" si="91"/>
        <v>2713961.3774904711</v>
      </c>
      <c r="BN19" s="47">
        <f t="shared" si="91"/>
        <v>2766873.5338286581</v>
      </c>
      <c r="BO19" s="47">
        <f t="shared" si="91"/>
        <v>3039033.6478343429</v>
      </c>
      <c r="BP19" s="47">
        <f t="shared" si="91"/>
        <v>3186018.8601969406</v>
      </c>
      <c r="BQ19" s="47">
        <f t="shared" si="91"/>
        <v>1709706.0267160968</v>
      </c>
      <c r="BR19" s="47">
        <f t="shared" si="91"/>
        <v>2810047.7614113898</v>
      </c>
      <c r="BS19" s="47">
        <f t="shared" si="91"/>
        <v>2500478.0004048846</v>
      </c>
      <c r="BT19" s="47">
        <f t="shared" si="91"/>
        <v>2503137.356261496</v>
      </c>
      <c r="BU19" s="47">
        <f t="shared" si="91"/>
        <v>2682414.1704842369</v>
      </c>
      <c r="BV19" s="47">
        <f t="shared" ref="BV19:CB19" si="92">BV18+BV15</f>
        <v>3018928.5997584076</v>
      </c>
      <c r="BW19" s="47">
        <f t="shared" si="92"/>
        <v>3222892.224771555</v>
      </c>
      <c r="BX19" s="47">
        <f t="shared" si="92"/>
        <v>2879126.4135921998</v>
      </c>
      <c r="BY19" s="47">
        <f t="shared" si="92"/>
        <v>2784135.2528089499</v>
      </c>
      <c r="BZ19" s="47">
        <f t="shared" si="92"/>
        <v>3030154.088879921</v>
      </c>
      <c r="CA19" s="47">
        <f t="shared" si="92"/>
        <v>3375206.4988933261</v>
      </c>
      <c r="CB19" s="47">
        <f t="shared" si="92"/>
        <v>3300263.0828025839</v>
      </c>
      <c r="CC19" s="47">
        <f t="shared" ref="CC19" si="93">CC18+CC15</f>
        <v>2516845.9323826125</v>
      </c>
      <c r="CD19" s="47">
        <f t="shared" ref="CD19" si="94">CD18+CD15</f>
        <v>2910646.69526461</v>
      </c>
      <c r="CE19" s="47">
        <f t="shared" ref="CE19" si="95">CE18+CE15</f>
        <v>2693233.3474311996</v>
      </c>
      <c r="CF19" s="47">
        <f t="shared" ref="CF19:CG19" si="96">CF18+CF15</f>
        <v>1800021.9131467864</v>
      </c>
      <c r="CG19" s="47">
        <f t="shared" si="96"/>
        <v>3132338.4441398764</v>
      </c>
      <c r="CH19" s="47">
        <f t="shared" ref="CH19" si="97">CH18+CH15</f>
        <v>2608818.8531367895</v>
      </c>
      <c r="CI19" s="47">
        <f t="shared" ref="CI19:CJ19" si="98">CI18+CI15</f>
        <v>3482093.083331449</v>
      </c>
      <c r="CJ19" s="47">
        <f t="shared" si="98"/>
        <v>2982230.2875491409</v>
      </c>
      <c r="CK19" s="47">
        <f t="shared" ref="CK19:CM19" si="99">CK18+CK15</f>
        <v>3317080.0687952912</v>
      </c>
      <c r="CL19" s="47">
        <f t="shared" si="99"/>
        <v>3339580.6775394026</v>
      </c>
      <c r="CM19" s="47">
        <f t="shared" si="99"/>
        <v>3279950.61180773</v>
      </c>
      <c r="CN19" s="47">
        <f>CN18+CN15</f>
        <v>4270485.3137480943</v>
      </c>
      <c r="CO19" s="47">
        <f>CO18+CO15</f>
        <v>2508532.1692041364</v>
      </c>
      <c r="CP19" s="47">
        <f>CP18+CP15</f>
        <v>2909362.7169564781</v>
      </c>
      <c r="CQ19" s="47">
        <f>CQ18+CQ15</f>
        <v>2933678.5049783983</v>
      </c>
      <c r="CR19" s="47">
        <f>CR18+CR15</f>
        <v>3060946.3835311979</v>
      </c>
      <c r="CS19" s="27"/>
      <c r="CT19" s="47">
        <f t="shared" si="71"/>
        <v>11412519.77467021</v>
      </c>
      <c r="CU19" s="27"/>
      <c r="CV19" s="47">
        <f t="shared" ca="1" si="72"/>
        <v>9920747.888225209</v>
      </c>
      <c r="CW19" s="27"/>
    </row>
    <row r="20" spans="2:101" s="43" customFormat="1" ht="17.45" customHeight="1" thickBot="1">
      <c r="B20" s="39" t="s">
        <v>27</v>
      </c>
      <c r="C20" s="40"/>
      <c r="D20" s="40"/>
      <c r="E20" s="40"/>
      <c r="F20" s="40"/>
      <c r="G20" s="27"/>
      <c r="H20" s="27"/>
      <c r="I20" s="42">
        <v>868088.25374479999</v>
      </c>
      <c r="J20" s="42">
        <v>608453.4708296</v>
      </c>
      <c r="K20" s="42">
        <v>486633.63523280004</v>
      </c>
      <c r="L20" s="42">
        <v>462680.3715072</v>
      </c>
      <c r="M20" s="42">
        <v>686063.53153359995</v>
      </c>
      <c r="N20" s="42">
        <v>570801.77506000001</v>
      </c>
      <c r="O20" s="42">
        <v>559073.89092719997</v>
      </c>
      <c r="P20" s="42">
        <v>616123.9427904</v>
      </c>
      <c r="Q20" s="42">
        <v>525477.37739200005</v>
      </c>
      <c r="R20" s="42">
        <v>528962.72915200004</v>
      </c>
      <c r="S20" s="42">
        <v>579892.55217520008</v>
      </c>
      <c r="T20" s="42">
        <v>638783.34741759999</v>
      </c>
      <c r="U20" s="42">
        <v>917546.84264319995</v>
      </c>
      <c r="V20" s="42">
        <v>638711.34712000005</v>
      </c>
      <c r="W20" s="42">
        <v>484233.65245200007</v>
      </c>
      <c r="X20" s="42">
        <v>0</v>
      </c>
      <c r="Y20" s="42">
        <v>0</v>
      </c>
      <c r="Z20" s="42">
        <v>-67847.929890400002</v>
      </c>
      <c r="AA20" s="42">
        <v>0</v>
      </c>
      <c r="AB20" s="42">
        <v>-4723.3335072000027</v>
      </c>
      <c r="AC20" s="42">
        <v>236223.89384</v>
      </c>
      <c r="AD20" s="42">
        <v>252998.4569552</v>
      </c>
      <c r="AE20" s="42">
        <v>397972.15078719996</v>
      </c>
      <c r="AF20" s="42">
        <v>0</v>
      </c>
      <c r="AG20" s="42">
        <v>1017898.8925599999</v>
      </c>
      <c r="AH20" s="42">
        <v>389879.29336399998</v>
      </c>
      <c r="AI20" s="42">
        <v>333924.82838879997</v>
      </c>
      <c r="AJ20" s="42">
        <v>7094.8947607999999</v>
      </c>
      <c r="AK20" s="42">
        <v>0</v>
      </c>
      <c r="AL20" s="42">
        <v>564572.73838240001</v>
      </c>
      <c r="AM20" s="42">
        <v>434822.29706960003</v>
      </c>
      <c r="AN20" s="42">
        <v>501435.55167200003</v>
      </c>
      <c r="AO20" s="42">
        <v>493743.50630880002</v>
      </c>
      <c r="AP20" s="42">
        <v>520551.80256640003</v>
      </c>
      <c r="AQ20" s="42">
        <v>695498.90411759994</v>
      </c>
      <c r="AR20" s="42">
        <v>695105.6638944</v>
      </c>
      <c r="AS20" s="42">
        <v>939365.12656799995</v>
      </c>
      <c r="AT20" s="42">
        <v>587375.93327599997</v>
      </c>
      <c r="AU20" s="42">
        <v>532133.25036079995</v>
      </c>
      <c r="AV20" s="42">
        <v>653170.8731504</v>
      </c>
      <c r="AW20" s="42">
        <v>684778.2122368</v>
      </c>
      <c r="AX20" s="42">
        <v>720314.51366159995</v>
      </c>
      <c r="AY20" s="42">
        <v>648324.36612240004</v>
      </c>
      <c r="AZ20" s="42">
        <v>767649.35838799994</v>
      </c>
      <c r="BA20" s="42">
        <v>718364.08268240001</v>
      </c>
      <c r="BB20" s="42">
        <v>701933.99064799992</v>
      </c>
      <c r="BC20" s="42">
        <v>751191.36725600006</v>
      </c>
      <c r="BD20" s="42">
        <v>741575.80169200001</v>
      </c>
      <c r="BE20" s="42">
        <v>1001377.2034640001</v>
      </c>
      <c r="BF20" s="42">
        <v>730265.77529840008</v>
      </c>
      <c r="BG20" s="42">
        <v>633436.59934720001</v>
      </c>
      <c r="BH20" s="42">
        <v>635392.81097599992</v>
      </c>
      <c r="BI20" s="42">
        <v>738966.81767040002</v>
      </c>
      <c r="BJ20" s="42">
        <v>684164.74871359998</v>
      </c>
      <c r="BK20" s="42">
        <v>765441.60482240003</v>
      </c>
      <c r="BL20" s="42">
        <v>1003458.678332</v>
      </c>
      <c r="BM20" s="42">
        <v>810667.37185280002</v>
      </c>
      <c r="BN20" s="42">
        <v>775735.86976159993</v>
      </c>
      <c r="BO20" s="42">
        <v>834920.1799752001</v>
      </c>
      <c r="BP20" s="42">
        <v>915205.70443280006</v>
      </c>
      <c r="BQ20" s="42">
        <v>1185542.2993920001</v>
      </c>
      <c r="BR20" s="42">
        <v>879302.54887200007</v>
      </c>
      <c r="BS20" s="42">
        <v>701578.82446079992</v>
      </c>
      <c r="BT20" s="42">
        <v>832007.44724240003</v>
      </c>
      <c r="BU20" s="42">
        <v>724801.16620560002</v>
      </c>
      <c r="BV20" s="42">
        <v>970427.4494552</v>
      </c>
      <c r="BW20" s="42">
        <v>1011590.0281872</v>
      </c>
      <c r="BX20" s="42">
        <v>999800.65793519991</v>
      </c>
      <c r="BY20" s="42">
        <v>884444.56107920001</v>
      </c>
      <c r="BZ20" s="42">
        <v>899959.67307840008</v>
      </c>
      <c r="CA20" s="42">
        <v>932562.10485679994</v>
      </c>
      <c r="CB20" s="42">
        <v>1221090.3724448001</v>
      </c>
      <c r="CC20" s="42">
        <v>1537230.8853352</v>
      </c>
      <c r="CD20" s="42">
        <v>1045914.4602984</v>
      </c>
      <c r="CE20" s="42">
        <v>868058.83259040001</v>
      </c>
      <c r="CF20" s="42">
        <v>1000721.4548056</v>
      </c>
      <c r="CG20" s="42">
        <v>1006797.3992559999</v>
      </c>
      <c r="CH20" s="42">
        <v>1090993.5241216</v>
      </c>
      <c r="CI20" s="42">
        <v>1092729.9195384001</v>
      </c>
      <c r="CJ20" s="42">
        <v>1166335.1027768</v>
      </c>
      <c r="CK20" s="42">
        <v>1089040.822496</v>
      </c>
      <c r="CL20" s="42">
        <v>993342.43523680011</v>
      </c>
      <c r="CM20" s="42">
        <v>1021718.2419312</v>
      </c>
      <c r="CN20" s="42">
        <v>1113528.579196</v>
      </c>
      <c r="CO20" s="42">
        <v>1488968.8547184002</v>
      </c>
      <c r="CP20" s="42">
        <v>1131043.8615432</v>
      </c>
      <c r="CQ20" s="42">
        <v>854442.4807952001</v>
      </c>
      <c r="CR20" s="42">
        <v>928451.61067119997</v>
      </c>
      <c r="CS20" s="41"/>
      <c r="CT20" s="42">
        <f t="shared" si="71"/>
        <v>4402906.807728</v>
      </c>
      <c r="CU20" s="42"/>
      <c r="CV20" s="42">
        <f t="shared" ca="1" si="72"/>
        <v>4451925.6330296006</v>
      </c>
      <c r="CW20" s="42"/>
    </row>
    <row r="21" spans="2:101" ht="17.45" customHeight="1">
      <c r="B21" s="30" t="s">
        <v>28</v>
      </c>
      <c r="C21" s="31"/>
      <c r="D21" s="31"/>
      <c r="E21" s="31"/>
      <c r="F21" s="31"/>
      <c r="G21" s="27"/>
      <c r="H21" s="27"/>
      <c r="I21" s="38">
        <f>I19+I20</f>
        <v>2352707.8789843861</v>
      </c>
      <c r="J21" s="38">
        <f t="shared" ref="J21:BU21" si="100">J19+J20</f>
        <v>2917296.5873215999</v>
      </c>
      <c r="K21" s="38">
        <f t="shared" si="100"/>
        <v>2561865.0194543996</v>
      </c>
      <c r="L21" s="38">
        <f t="shared" si="100"/>
        <v>2687026.1745535997</v>
      </c>
      <c r="M21" s="38">
        <f t="shared" si="100"/>
        <v>3035184.0953191998</v>
      </c>
      <c r="N21" s="38">
        <f t="shared" si="100"/>
        <v>2690636.4932832005</v>
      </c>
      <c r="O21" s="38">
        <f t="shared" si="100"/>
        <v>2854046.8475639997</v>
      </c>
      <c r="P21" s="38">
        <f t="shared" si="100"/>
        <v>3083453.5507688001</v>
      </c>
      <c r="Q21" s="38">
        <f t="shared" si="100"/>
        <v>2796862.9383816007</v>
      </c>
      <c r="R21" s="38">
        <f t="shared" si="100"/>
        <v>3366488.9667650554</v>
      </c>
      <c r="S21" s="38">
        <f t="shared" si="100"/>
        <v>3138854.7213650877</v>
      </c>
      <c r="T21" s="38">
        <f t="shared" si="100"/>
        <v>3203653.4294248004</v>
      </c>
      <c r="U21" s="38">
        <f t="shared" si="100"/>
        <v>2384002.9462315026</v>
      </c>
      <c r="V21" s="38">
        <f t="shared" si="100"/>
        <v>3150957.2266920004</v>
      </c>
      <c r="W21" s="38">
        <f t="shared" si="100"/>
        <v>3152232.4117592005</v>
      </c>
      <c r="X21" s="38">
        <f t="shared" si="100"/>
        <v>291599.21054880001</v>
      </c>
      <c r="Y21" s="38">
        <f t="shared" si="100"/>
        <v>127310.79232959999</v>
      </c>
      <c r="Z21" s="38">
        <f t="shared" si="100"/>
        <v>317752.78265279985</v>
      </c>
      <c r="AA21" s="38">
        <f t="shared" si="100"/>
        <v>494048.82004719984</v>
      </c>
      <c r="AB21" s="38">
        <f t="shared" si="100"/>
        <v>506893.23574559984</v>
      </c>
      <c r="AC21" s="38">
        <f t="shared" si="100"/>
        <v>1324323.4949559998</v>
      </c>
      <c r="AD21" s="38">
        <f t="shared" si="100"/>
        <v>1901815.7658191998</v>
      </c>
      <c r="AE21" s="38">
        <f t="shared" si="100"/>
        <v>2295779.3482096</v>
      </c>
      <c r="AF21" s="38">
        <f t="shared" si="100"/>
        <v>1208749.1217626859</v>
      </c>
      <c r="AG21" s="38">
        <f t="shared" si="100"/>
        <v>1760475.3023979114</v>
      </c>
      <c r="AH21" s="38">
        <f t="shared" si="100"/>
        <v>1977598.4356304002</v>
      </c>
      <c r="AI21" s="38">
        <f t="shared" si="100"/>
        <v>2235835.2127671996</v>
      </c>
      <c r="AJ21" s="38">
        <f t="shared" si="100"/>
        <v>192880.87488559994</v>
      </c>
      <c r="AK21" s="38">
        <f t="shared" si="100"/>
        <v>935128.56401359988</v>
      </c>
      <c r="AL21" s="38">
        <f t="shared" si="100"/>
        <v>1443711.5028353212</v>
      </c>
      <c r="AM21" s="38">
        <f t="shared" si="100"/>
        <v>2092859.1846267073</v>
      </c>
      <c r="AN21" s="38">
        <f t="shared" si="100"/>
        <v>3164429.8651130521</v>
      </c>
      <c r="AO21" s="38">
        <f t="shared" si="100"/>
        <v>2453474.8351432425</v>
      </c>
      <c r="AP21" s="38">
        <f t="shared" si="100"/>
        <v>3344102.1471770024</v>
      </c>
      <c r="AQ21" s="38">
        <f t="shared" si="100"/>
        <v>3160969.2833648957</v>
      </c>
      <c r="AR21" s="38">
        <f t="shared" si="100"/>
        <v>3497824.103840719</v>
      </c>
      <c r="AS21" s="38">
        <f t="shared" si="100"/>
        <v>2511351.0748816538</v>
      </c>
      <c r="AT21" s="38">
        <f t="shared" si="100"/>
        <v>2812348.8958245805</v>
      </c>
      <c r="AU21" s="38">
        <f t="shared" si="100"/>
        <v>3091677.7415484181</v>
      </c>
      <c r="AV21" s="38">
        <f t="shared" si="100"/>
        <v>2969969.862599771</v>
      </c>
      <c r="AW21" s="38">
        <f t="shared" si="100"/>
        <v>3483014.3964</v>
      </c>
      <c r="AX21" s="38">
        <f t="shared" si="100"/>
        <v>3763334.0375224007</v>
      </c>
      <c r="AY21" s="38">
        <f t="shared" si="100"/>
        <v>3297098.3607056015</v>
      </c>
      <c r="AZ21" s="38">
        <f t="shared" si="100"/>
        <v>3183937.3638383709</v>
      </c>
      <c r="BA21" s="38">
        <f t="shared" si="100"/>
        <v>3585959.2497523427</v>
      </c>
      <c r="BB21" s="38">
        <f t="shared" si="100"/>
        <v>3387543.1964505855</v>
      </c>
      <c r="BC21" s="38">
        <f t="shared" si="100"/>
        <v>3503960.8199423137</v>
      </c>
      <c r="BD21" s="38">
        <f t="shared" si="100"/>
        <v>3635544.1361284289</v>
      </c>
      <c r="BE21" s="38">
        <f t="shared" si="100"/>
        <v>3471977.3206504327</v>
      </c>
      <c r="BF21" s="38">
        <f t="shared" si="100"/>
        <v>3439276.4117268408</v>
      </c>
      <c r="BG21" s="38">
        <f t="shared" si="100"/>
        <v>3469982.1639324324</v>
      </c>
      <c r="BH21" s="38">
        <f t="shared" si="100"/>
        <v>3176678.9981875559</v>
      </c>
      <c r="BI21" s="38">
        <f t="shared" si="100"/>
        <v>3608276.7005132362</v>
      </c>
      <c r="BJ21" s="38">
        <f t="shared" si="100"/>
        <v>3441937.5835258295</v>
      </c>
      <c r="BK21" s="38">
        <f t="shared" si="100"/>
        <v>3573895.4726865957</v>
      </c>
      <c r="BL21" s="38">
        <f t="shared" si="100"/>
        <v>3920942.3674414437</v>
      </c>
      <c r="BM21" s="38">
        <f t="shared" si="100"/>
        <v>3524628.7493432714</v>
      </c>
      <c r="BN21" s="38">
        <f t="shared" si="100"/>
        <v>3542609.4035902582</v>
      </c>
      <c r="BO21" s="38">
        <f t="shared" si="100"/>
        <v>3873953.8278095429</v>
      </c>
      <c r="BP21" s="38">
        <f t="shared" si="100"/>
        <v>4101224.5646297405</v>
      </c>
      <c r="BQ21" s="38">
        <f t="shared" si="100"/>
        <v>2895248.3261080971</v>
      </c>
      <c r="BR21" s="38">
        <f t="shared" si="100"/>
        <v>3689350.3102833899</v>
      </c>
      <c r="BS21" s="38">
        <f t="shared" si="100"/>
        <v>3202056.8248656844</v>
      </c>
      <c r="BT21" s="38">
        <f t="shared" si="100"/>
        <v>3335144.8035038961</v>
      </c>
      <c r="BU21" s="38">
        <f t="shared" si="100"/>
        <v>3407215.3366898368</v>
      </c>
      <c r="BV21" s="38">
        <f t="shared" ref="BV21:CB21" si="101">BV19+BV20</f>
        <v>3989356.0492136078</v>
      </c>
      <c r="BW21" s="38">
        <f t="shared" si="101"/>
        <v>4234482.252958755</v>
      </c>
      <c r="BX21" s="38">
        <f t="shared" si="101"/>
        <v>3878927.0715273996</v>
      </c>
      <c r="BY21" s="38">
        <f t="shared" si="101"/>
        <v>3668579.8138881498</v>
      </c>
      <c r="BZ21" s="38">
        <f t="shared" si="101"/>
        <v>3930113.7619583211</v>
      </c>
      <c r="CA21" s="38">
        <f t="shared" si="101"/>
        <v>4307768.6037501264</v>
      </c>
      <c r="CB21" s="38">
        <f t="shared" si="101"/>
        <v>4521353.4552473836</v>
      </c>
      <c r="CC21" s="38">
        <f t="shared" ref="CC21" si="102">CC19+CC20</f>
        <v>4054076.8177178125</v>
      </c>
      <c r="CD21" s="38">
        <f t="shared" ref="CD21" si="103">CD19+CD20</f>
        <v>3956561.1555630099</v>
      </c>
      <c r="CE21" s="38">
        <f t="shared" ref="CE21" si="104">CE19+CE20</f>
        <v>3561292.1800215999</v>
      </c>
      <c r="CF21" s="38">
        <f t="shared" ref="CF21:CG21" si="105">CF19+CF20</f>
        <v>2800743.3679523864</v>
      </c>
      <c r="CG21" s="38">
        <f t="shared" si="105"/>
        <v>4139135.8433958762</v>
      </c>
      <c r="CH21" s="38">
        <f t="shared" ref="CH21" si="106">CH19+CH20</f>
        <v>3699812.3772583893</v>
      </c>
      <c r="CI21" s="38">
        <f t="shared" ref="CI21:CJ21" si="107">CI19+CI20</f>
        <v>4574823.0028698491</v>
      </c>
      <c r="CJ21" s="38">
        <f t="shared" si="107"/>
        <v>4148565.3903259411</v>
      </c>
      <c r="CK21" s="38">
        <f t="shared" ref="CK21:CM21" si="108">CK19+CK20</f>
        <v>4406120.8912912915</v>
      </c>
      <c r="CL21" s="38">
        <f t="shared" si="108"/>
        <v>4332923.1127762031</v>
      </c>
      <c r="CM21" s="38">
        <f t="shared" si="108"/>
        <v>4301668.8537389301</v>
      </c>
      <c r="CN21" s="38">
        <f>CN19+CN20</f>
        <v>5384013.8929440938</v>
      </c>
      <c r="CO21" s="38">
        <f>CO19+CO20</f>
        <v>3997501.0239225365</v>
      </c>
      <c r="CP21" s="38">
        <f>CP19+CP20</f>
        <v>4040406.5784996781</v>
      </c>
      <c r="CQ21" s="38">
        <f>CQ19+CQ20</f>
        <v>3788120.9857735983</v>
      </c>
      <c r="CR21" s="38">
        <f>CR19+CR20</f>
        <v>3989397.9942023978</v>
      </c>
      <c r="CS21" s="27"/>
      <c r="CT21" s="38">
        <f t="shared" si="71"/>
        <v>15815426.582398212</v>
      </c>
      <c r="CU21" s="27"/>
      <c r="CV21" s="38">
        <f t="shared" ca="1" si="72"/>
        <v>14372673.52125481</v>
      </c>
      <c r="CW21" s="27"/>
    </row>
    <row r="22" spans="2:101" s="43" customFormat="1" ht="17.45" customHeight="1">
      <c r="B22" s="39" t="s">
        <v>5</v>
      </c>
      <c r="C22" s="44"/>
      <c r="D22" s="44"/>
      <c r="E22" s="44"/>
      <c r="F22" s="44"/>
      <c r="G22" s="27"/>
      <c r="H22" s="27"/>
      <c r="I22" s="42">
        <v>-100593.4237</v>
      </c>
      <c r="J22" s="42">
        <v>-2202.8775559999999</v>
      </c>
      <c r="K22" s="42">
        <v>-55662.383858399997</v>
      </c>
      <c r="L22" s="42">
        <v>-25471.484851999998</v>
      </c>
      <c r="M22" s="42">
        <v>-8965.0683407999986</v>
      </c>
      <c r="N22" s="42">
        <v>-23472.264376000003</v>
      </c>
      <c r="O22" s="42">
        <v>-83746.120744</v>
      </c>
      <c r="P22" s="42">
        <v>-37515.194640000002</v>
      </c>
      <c r="Q22" s="42">
        <v>-77140.496003999986</v>
      </c>
      <c r="R22" s="42">
        <v>-58406.2519656</v>
      </c>
      <c r="S22" s="42">
        <v>-60328.222970399998</v>
      </c>
      <c r="T22" s="42">
        <v>-123576.25522000001</v>
      </c>
      <c r="U22" s="42">
        <v>-144633.54014559998</v>
      </c>
      <c r="V22" s="42">
        <v>-35690.580992000003</v>
      </c>
      <c r="W22" s="42">
        <v>-28332.725476</v>
      </c>
      <c r="X22" s="42">
        <v>-59254.580387200011</v>
      </c>
      <c r="Y22" s="42">
        <v>-2332.9286023999998</v>
      </c>
      <c r="Z22" s="42">
        <v>-24139.8389408</v>
      </c>
      <c r="AA22" s="42">
        <v>-38426.540284000002</v>
      </c>
      <c r="AB22" s="42">
        <v>-33486.070560799999</v>
      </c>
      <c r="AC22" s="42">
        <v>-18902.866672799999</v>
      </c>
      <c r="AD22" s="42">
        <v>-405.22217999999998</v>
      </c>
      <c r="AE22" s="42">
        <v>-26921.4893376</v>
      </c>
      <c r="AF22" s="42">
        <v>-80090.931870399989</v>
      </c>
      <c r="AG22" s="42">
        <v>-89236.224853599997</v>
      </c>
      <c r="AH22" s="42">
        <v>-190424.86548799998</v>
      </c>
      <c r="AI22" s="42">
        <v>-223128.18498079997</v>
      </c>
      <c r="AJ22" s="42">
        <v>-115618.21177279997</v>
      </c>
      <c r="AK22" s="42">
        <v>-285833.06458960008</v>
      </c>
      <c r="AL22" s="42">
        <v>-233897.51483120004</v>
      </c>
      <c r="AM22" s="42">
        <v>-443162.55317840003</v>
      </c>
      <c r="AN22" s="42">
        <v>-201106.43395040001</v>
      </c>
      <c r="AO22" s="42">
        <v>-415214.11651279998</v>
      </c>
      <c r="AP22" s="42">
        <v>-234096.2665008</v>
      </c>
      <c r="AQ22" s="42">
        <v>-213766.97478399996</v>
      </c>
      <c r="AR22" s="42">
        <v>-524750.84065359994</v>
      </c>
      <c r="AS22" s="42">
        <v>-264023.78183280007</v>
      </c>
      <c r="AT22" s="42">
        <v>-770929.68932320015</v>
      </c>
      <c r="AU22" s="42">
        <v>-535299.9087568</v>
      </c>
      <c r="AV22" s="42">
        <v>-243717.15134799996</v>
      </c>
      <c r="AW22" s="42">
        <v>-179969.69675520001</v>
      </c>
      <c r="AX22" s="42">
        <v>-340805.62652400008</v>
      </c>
      <c r="AY22" s="42">
        <v>-421894.86482000013</v>
      </c>
      <c r="AZ22" s="42">
        <v>-448152.33482799999</v>
      </c>
      <c r="BA22" s="42">
        <v>-867680.07565360004</v>
      </c>
      <c r="BB22" s="42">
        <v>-822344.48532719992</v>
      </c>
      <c r="BC22" s="42">
        <v>-995095.87180959992</v>
      </c>
      <c r="BD22" s="42">
        <v>-1620624.7460479999</v>
      </c>
      <c r="BE22" s="42">
        <v>-1133781.161964</v>
      </c>
      <c r="BF22" s="42">
        <v>-538778.24503360002</v>
      </c>
      <c r="BG22" s="42">
        <v>-454489.03045039997</v>
      </c>
      <c r="BH22" s="42">
        <v>-217145.88660160036</v>
      </c>
      <c r="BI22" s="42">
        <v>-512382.00098799984</v>
      </c>
      <c r="BJ22" s="42">
        <v>-981073.26654479967</v>
      </c>
      <c r="BK22" s="42">
        <v>-463109.47165999992</v>
      </c>
      <c r="BL22" s="42">
        <v>-769671.52731920034</v>
      </c>
      <c r="BM22" s="42">
        <v>-623289.15069519996</v>
      </c>
      <c r="BN22" s="42">
        <v>-412522.84869839996</v>
      </c>
      <c r="BO22" s="42">
        <v>-773975.94013520016</v>
      </c>
      <c r="BP22" s="42">
        <v>-648187.24983759981</v>
      </c>
      <c r="BQ22" s="42">
        <v>-649521.02617600013</v>
      </c>
      <c r="BR22" s="42">
        <v>-66553.991636000006</v>
      </c>
      <c r="BS22" s="42">
        <v>-334032.2566504</v>
      </c>
      <c r="BT22" s="42">
        <v>-184381.4632</v>
      </c>
      <c r="BU22" s="42">
        <v>-379418.58823440003</v>
      </c>
      <c r="BV22" s="42">
        <v>-310447.83726880001</v>
      </c>
      <c r="BW22" s="42">
        <v>-942930.68144879979</v>
      </c>
      <c r="BX22" s="42">
        <v>-2270892.5389744006</v>
      </c>
      <c r="BY22" s="42">
        <v>-620290.8231872</v>
      </c>
      <c r="BZ22" s="42">
        <v>-1540301.5365496003</v>
      </c>
      <c r="CA22" s="42">
        <v>-419467.25659519999</v>
      </c>
      <c r="CB22" s="42">
        <v>-975892.54931520019</v>
      </c>
      <c r="CC22" s="42">
        <v>-1180287.5328552001</v>
      </c>
      <c r="CD22" s="42">
        <v>-827808.59912959975</v>
      </c>
      <c r="CE22" s="42">
        <v>-743150.2529792001</v>
      </c>
      <c r="CF22" s="42">
        <v>-630330.83905439998</v>
      </c>
      <c r="CG22" s="42">
        <v>-1210936.6297599997</v>
      </c>
      <c r="CH22" s="42">
        <v>-882847.9913440001</v>
      </c>
      <c r="CI22" s="42">
        <v>-1079635.5472847999</v>
      </c>
      <c r="CJ22" s="42">
        <v>-852504.15389919968</v>
      </c>
      <c r="CK22" s="42">
        <v>-570916.80908240029</v>
      </c>
      <c r="CL22" s="42">
        <v>-895808.77993200009</v>
      </c>
      <c r="CM22" s="42">
        <v>-1390538.4569208005</v>
      </c>
      <c r="CN22" s="42">
        <v>-446666.86845439993</v>
      </c>
      <c r="CO22" s="42">
        <v>-275635.25236720004</v>
      </c>
      <c r="CP22" s="42">
        <v>-347230.66024239996</v>
      </c>
      <c r="CQ22" s="42">
        <v>-246130.42102879993</v>
      </c>
      <c r="CR22" s="42">
        <v>-411159.67608320003</v>
      </c>
      <c r="CS22" s="41"/>
      <c r="CT22" s="42">
        <f t="shared" si="71"/>
        <v>-1280156.0097216</v>
      </c>
      <c r="CU22" s="41"/>
      <c r="CV22" s="42">
        <f t="shared" ca="1" si="72"/>
        <v>-3381577.2240184001</v>
      </c>
      <c r="CW22" s="41"/>
    </row>
    <row r="23" spans="2:101" s="43" customFormat="1" ht="17.45" customHeight="1">
      <c r="B23" s="39" t="s">
        <v>34</v>
      </c>
      <c r="C23" s="44"/>
      <c r="D23" s="44"/>
      <c r="E23" s="44"/>
      <c r="F23" s="44"/>
      <c r="G23" s="27"/>
      <c r="H23" s="27"/>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42">
        <v>0</v>
      </c>
      <c r="AZ23" s="42">
        <v>0</v>
      </c>
      <c r="BA23" s="42">
        <v>0</v>
      </c>
      <c r="BB23" s="42">
        <v>0</v>
      </c>
      <c r="BC23" s="42">
        <v>0</v>
      </c>
      <c r="BD23" s="42">
        <v>0</v>
      </c>
      <c r="BE23" s="42">
        <v>0</v>
      </c>
      <c r="BF23" s="42">
        <v>0</v>
      </c>
      <c r="BG23" s="42">
        <v>0</v>
      </c>
      <c r="BH23" s="42">
        <v>22968.861616800135</v>
      </c>
      <c r="BI23" s="42">
        <v>6564.9498639976746</v>
      </c>
      <c r="BJ23" s="42">
        <v>15690.931044797995</v>
      </c>
      <c r="BK23" s="42">
        <v>10440.319067201011</v>
      </c>
      <c r="BL23" s="42">
        <v>15717.247022403337</v>
      </c>
      <c r="BM23" s="42">
        <v>2952.220268801213</v>
      </c>
      <c r="BN23" s="42">
        <v>1769.0438744004719</v>
      </c>
      <c r="BO23" s="42">
        <v>5394.7324376006736</v>
      </c>
      <c r="BP23" s="42">
        <v>20159.257844000171</v>
      </c>
      <c r="BQ23" s="42">
        <v>4328.0058272003707</v>
      </c>
      <c r="BR23" s="42">
        <v>12928.386644802293</v>
      </c>
      <c r="BS23" s="42">
        <v>6249.0631455990733</v>
      </c>
      <c r="BT23" s="42">
        <v>8860.3720920019205</v>
      </c>
      <c r="BU23" s="42">
        <v>7149.7114215997472</v>
      </c>
      <c r="BV23" s="42">
        <v>3914.3433560025273</v>
      </c>
      <c r="BW23" s="42">
        <v>8270.0650912035726</v>
      </c>
      <c r="BX23" s="42">
        <v>7189.7394800007078</v>
      </c>
      <c r="BY23" s="42">
        <v>-96.215248800471812</v>
      </c>
      <c r="BZ23" s="42">
        <v>12504.316290400186</v>
      </c>
      <c r="CA23" s="42">
        <v>10441.728044002628</v>
      </c>
      <c r="CB23" s="42">
        <v>6423.7943615994272</v>
      </c>
      <c r="CC23" s="42">
        <v>19865.613961599225</v>
      </c>
      <c r="CD23" s="42">
        <v>-2733.2363256005729</v>
      </c>
      <c r="CE23" s="42">
        <v>8421.0653383995959</v>
      </c>
      <c r="CF23" s="42">
        <v>9700.6786184004977</v>
      </c>
      <c r="CG23" s="42">
        <v>17340.691350402685</v>
      </c>
      <c r="CH23" s="42">
        <v>-15428.422609597601</v>
      </c>
      <c r="CI23" s="42">
        <v>-368736.49960399995</v>
      </c>
      <c r="CJ23" s="42">
        <v>8031.2356079976907</v>
      </c>
      <c r="CK23" s="42">
        <v>28629.336577599428</v>
      </c>
      <c r="CL23" s="42">
        <v>-12430.108671200136</v>
      </c>
      <c r="CM23" s="42">
        <v>40760.1224888055</v>
      </c>
      <c r="CN23" s="42">
        <v>7726.1435064004363</v>
      </c>
      <c r="CO23" s="42">
        <v>36445.333451999999</v>
      </c>
      <c r="CP23" s="42">
        <v>10769.818356000002</v>
      </c>
      <c r="CQ23" s="42">
        <v>-190661.08056160001</v>
      </c>
      <c r="CR23" s="42">
        <v>160182.591976</v>
      </c>
      <c r="CS23" s="44"/>
      <c r="CT23" s="42">
        <f t="shared" si="71"/>
        <v>16736.663222399977</v>
      </c>
      <c r="CU23" s="44"/>
      <c r="CV23" s="42">
        <f t="shared" ca="1" si="72"/>
        <v>35254.121592798743</v>
      </c>
      <c r="CW23" s="44"/>
    </row>
    <row r="24" spans="2:101" ht="17.45" customHeight="1">
      <c r="B24" s="45" t="s">
        <v>35</v>
      </c>
      <c r="C24" s="46"/>
      <c r="D24" s="46"/>
      <c r="E24" s="46"/>
      <c r="F24" s="61"/>
      <c r="G24" s="27"/>
      <c r="H24" s="27"/>
      <c r="I24" s="47">
        <f>I21+I22+I23</f>
        <v>2252114.4552843859</v>
      </c>
      <c r="J24" s="47">
        <f t="shared" ref="J24:BU24" si="109">J21+J22+J23</f>
        <v>2915093.7097656</v>
      </c>
      <c r="K24" s="47">
        <f t="shared" si="109"/>
        <v>2506202.6355959997</v>
      </c>
      <c r="L24" s="47">
        <f t="shared" si="109"/>
        <v>2661554.6897015995</v>
      </c>
      <c r="M24" s="47">
        <f t="shared" si="109"/>
        <v>3026219.0269784001</v>
      </c>
      <c r="N24" s="47">
        <f t="shared" si="109"/>
        <v>2667164.2289072005</v>
      </c>
      <c r="O24" s="47">
        <f t="shared" si="109"/>
        <v>2770300.7268199995</v>
      </c>
      <c r="P24" s="47">
        <f t="shared" si="109"/>
        <v>3045938.3561288002</v>
      </c>
      <c r="Q24" s="47">
        <f t="shared" si="109"/>
        <v>2719722.4423776008</v>
      </c>
      <c r="R24" s="47">
        <f t="shared" si="109"/>
        <v>3308082.7147994554</v>
      </c>
      <c r="S24" s="47">
        <f t="shared" si="109"/>
        <v>3078526.4983946877</v>
      </c>
      <c r="T24" s="47">
        <f t="shared" si="109"/>
        <v>3080077.1742048003</v>
      </c>
      <c r="U24" s="47">
        <f t="shared" si="109"/>
        <v>2239369.4060859028</v>
      </c>
      <c r="V24" s="47">
        <f t="shared" si="109"/>
        <v>3115266.6457000002</v>
      </c>
      <c r="W24" s="47">
        <f t="shared" si="109"/>
        <v>3123899.6862832005</v>
      </c>
      <c r="X24" s="47">
        <f t="shared" si="109"/>
        <v>232344.63016160001</v>
      </c>
      <c r="Y24" s="47">
        <f t="shared" si="109"/>
        <v>124977.86372719999</v>
      </c>
      <c r="Z24" s="47">
        <f t="shared" si="109"/>
        <v>293612.94371199986</v>
      </c>
      <c r="AA24" s="47">
        <f t="shared" si="109"/>
        <v>455622.27976319985</v>
      </c>
      <c r="AB24" s="47">
        <f t="shared" si="109"/>
        <v>473407.16518479981</v>
      </c>
      <c r="AC24" s="47">
        <f t="shared" si="109"/>
        <v>1305420.6282831999</v>
      </c>
      <c r="AD24" s="47">
        <f t="shared" si="109"/>
        <v>1901410.5436391998</v>
      </c>
      <c r="AE24" s="47">
        <f t="shared" si="109"/>
        <v>2268857.8588720001</v>
      </c>
      <c r="AF24" s="47">
        <f t="shared" si="109"/>
        <v>1128658.189892286</v>
      </c>
      <c r="AG24" s="47">
        <f t="shared" si="109"/>
        <v>1671239.0775443115</v>
      </c>
      <c r="AH24" s="47">
        <f t="shared" si="109"/>
        <v>1787173.5701424002</v>
      </c>
      <c r="AI24" s="47">
        <f t="shared" si="109"/>
        <v>2012707.0277863997</v>
      </c>
      <c r="AJ24" s="47">
        <f t="shared" si="109"/>
        <v>77262.663112799972</v>
      </c>
      <c r="AK24" s="47">
        <f t="shared" si="109"/>
        <v>649295.49942399981</v>
      </c>
      <c r="AL24" s="47">
        <f t="shared" si="109"/>
        <v>1209813.9880041212</v>
      </c>
      <c r="AM24" s="47">
        <f t="shared" si="109"/>
        <v>1649696.6314483073</v>
      </c>
      <c r="AN24" s="47">
        <f t="shared" si="109"/>
        <v>2963323.4311626521</v>
      </c>
      <c r="AO24" s="47">
        <f t="shared" si="109"/>
        <v>2038260.7186304424</v>
      </c>
      <c r="AP24" s="47">
        <f t="shared" si="109"/>
        <v>3110005.8806762025</v>
      </c>
      <c r="AQ24" s="47">
        <f t="shared" si="109"/>
        <v>2947202.3085808959</v>
      </c>
      <c r="AR24" s="47">
        <f t="shared" si="109"/>
        <v>2973073.2631871188</v>
      </c>
      <c r="AS24" s="47">
        <f t="shared" si="109"/>
        <v>2247327.2930488535</v>
      </c>
      <c r="AT24" s="47">
        <f t="shared" si="109"/>
        <v>2041419.2065013803</v>
      </c>
      <c r="AU24" s="47">
        <f t="shared" si="109"/>
        <v>2556377.8327916181</v>
      </c>
      <c r="AV24" s="47">
        <f t="shared" si="109"/>
        <v>2726252.7112517711</v>
      </c>
      <c r="AW24" s="47">
        <f t="shared" si="109"/>
        <v>3303044.6996447998</v>
      </c>
      <c r="AX24" s="47">
        <f t="shared" si="109"/>
        <v>3422528.4109984008</v>
      </c>
      <c r="AY24" s="47">
        <f t="shared" si="109"/>
        <v>2875203.4958856013</v>
      </c>
      <c r="AZ24" s="47">
        <f t="shared" si="109"/>
        <v>2735785.0290103708</v>
      </c>
      <c r="BA24" s="47">
        <f t="shared" si="109"/>
        <v>2718279.1740987427</v>
      </c>
      <c r="BB24" s="47">
        <f t="shared" si="109"/>
        <v>2565198.7111233855</v>
      </c>
      <c r="BC24" s="47">
        <f t="shared" si="109"/>
        <v>2508864.9481327138</v>
      </c>
      <c r="BD24" s="47">
        <f t="shared" si="109"/>
        <v>2014919.3900804289</v>
      </c>
      <c r="BE24" s="47">
        <f t="shared" si="109"/>
        <v>2338196.158686433</v>
      </c>
      <c r="BF24" s="47">
        <f t="shared" si="109"/>
        <v>2900498.1666932409</v>
      </c>
      <c r="BG24" s="47">
        <f t="shared" si="109"/>
        <v>3015493.1334820325</v>
      </c>
      <c r="BH24" s="47">
        <f t="shared" si="109"/>
        <v>2982501.9732027557</v>
      </c>
      <c r="BI24" s="47">
        <f t="shared" si="109"/>
        <v>3102459.6493892339</v>
      </c>
      <c r="BJ24" s="47">
        <f t="shared" si="109"/>
        <v>2476555.2480258276</v>
      </c>
      <c r="BK24" s="47">
        <f t="shared" si="109"/>
        <v>3121226.3200937971</v>
      </c>
      <c r="BL24" s="47">
        <f t="shared" si="109"/>
        <v>3166988.0871446468</v>
      </c>
      <c r="BM24" s="47">
        <f t="shared" si="109"/>
        <v>2904291.8189168726</v>
      </c>
      <c r="BN24" s="47">
        <f t="shared" si="109"/>
        <v>3131855.5987662589</v>
      </c>
      <c r="BO24" s="47">
        <f t="shared" si="109"/>
        <v>3105372.6201119437</v>
      </c>
      <c r="BP24" s="47">
        <f t="shared" si="109"/>
        <v>3473196.572636141</v>
      </c>
      <c r="BQ24" s="47">
        <f t="shared" si="109"/>
        <v>2250055.3057592977</v>
      </c>
      <c r="BR24" s="47">
        <f t="shared" si="109"/>
        <v>3635724.7052921923</v>
      </c>
      <c r="BS24" s="47">
        <f t="shared" si="109"/>
        <v>2874273.6313608834</v>
      </c>
      <c r="BT24" s="47">
        <f t="shared" si="109"/>
        <v>3159623.7123958981</v>
      </c>
      <c r="BU24" s="47">
        <f t="shared" si="109"/>
        <v>3034946.4598770365</v>
      </c>
      <c r="BV24" s="47">
        <f t="shared" ref="BV24:CB24" si="110">BV21+BV22+BV23</f>
        <v>3682822.5553008104</v>
      </c>
      <c r="BW24" s="47">
        <f t="shared" si="110"/>
        <v>3299821.6366011589</v>
      </c>
      <c r="BX24" s="47">
        <f t="shared" si="110"/>
        <v>1615224.2720329997</v>
      </c>
      <c r="BY24" s="47">
        <f t="shared" si="110"/>
        <v>3048192.7754521496</v>
      </c>
      <c r="BZ24" s="47">
        <f t="shared" si="110"/>
        <v>2402316.5416991208</v>
      </c>
      <c r="CA24" s="47">
        <f t="shared" si="110"/>
        <v>3898743.0751989293</v>
      </c>
      <c r="CB24" s="47">
        <f t="shared" si="110"/>
        <v>3551884.7002937826</v>
      </c>
      <c r="CC24" s="47">
        <f t="shared" ref="CC24" si="111">CC21+CC22+CC23</f>
        <v>2893654.8988242117</v>
      </c>
      <c r="CD24" s="47">
        <f t="shared" ref="CD24" si="112">CD21+CD22+CD23</f>
        <v>3126019.3201078097</v>
      </c>
      <c r="CE24" s="47">
        <f t="shared" ref="CE24" si="113">CE21+CE22+CE23</f>
        <v>2826562.9923807993</v>
      </c>
      <c r="CF24" s="47">
        <f t="shared" ref="CF24:CG24" si="114">CF21+CF22+CF23</f>
        <v>2180113.2075163866</v>
      </c>
      <c r="CG24" s="47">
        <f t="shared" si="114"/>
        <v>2945539.9049862796</v>
      </c>
      <c r="CH24" s="47">
        <f t="shared" ref="CH24" si="115">CH21+CH22+CH23</f>
        <v>2801535.9633047916</v>
      </c>
      <c r="CI24" s="47">
        <f t="shared" ref="CI24:CJ24" si="116">CI21+CI22+CI23</f>
        <v>3126450.9559810497</v>
      </c>
      <c r="CJ24" s="47">
        <f t="shared" si="116"/>
        <v>3304092.4720347389</v>
      </c>
      <c r="CK24" s="47">
        <f t="shared" ref="CK24:CM24" si="117">CK21+CK22+CK23</f>
        <v>3863833.4187864908</v>
      </c>
      <c r="CL24" s="47">
        <f t="shared" si="117"/>
        <v>3424684.2241730029</v>
      </c>
      <c r="CM24" s="47">
        <f t="shared" si="117"/>
        <v>2951890.5193069349</v>
      </c>
      <c r="CN24" s="47">
        <f>CN21+CN22+CN23</f>
        <v>4945073.1679960946</v>
      </c>
      <c r="CO24" s="47">
        <f>CO21+CO22+CO23</f>
        <v>3758311.1050073365</v>
      </c>
      <c r="CP24" s="47">
        <f>CP21+CP22+CP23</f>
        <v>3703945.7366132778</v>
      </c>
      <c r="CQ24" s="47">
        <f>CQ21+CQ22+CQ23</f>
        <v>3351329.4841831983</v>
      </c>
      <c r="CR24" s="47">
        <f>CR21+CR22+CR23</f>
        <v>3738420.9100951976</v>
      </c>
      <c r="CS24" s="27"/>
      <c r="CT24" s="47">
        <f t="shared" si="71"/>
        <v>14552007.235899011</v>
      </c>
      <c r="CU24" s="27"/>
      <c r="CV24" s="47">
        <f t="shared" ca="1" si="72"/>
        <v>11026350.418829208</v>
      </c>
      <c r="CW24" s="27"/>
    </row>
    <row r="26" spans="2:101"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row>
    <row r="27" spans="2:101"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T27" s="7"/>
      <c r="CV27" s="7"/>
    </row>
    <row r="28" spans="2:101"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row>
    <row r="29" spans="2:101" ht="17.45" customHeight="1">
      <c r="B29" s="39" t="s">
        <v>36</v>
      </c>
      <c r="I29" s="62">
        <v>130648632.43999994</v>
      </c>
      <c r="J29" s="62">
        <v>110431133.2500001</v>
      </c>
      <c r="K29" s="62">
        <v>130027657.17999999</v>
      </c>
      <c r="L29" s="62">
        <v>123661993.48999995</v>
      </c>
      <c r="M29" s="62">
        <v>132799211.75999998</v>
      </c>
      <c r="N29" s="62">
        <v>132841191.86999999</v>
      </c>
      <c r="O29" s="62">
        <v>138643166.12000006</v>
      </c>
      <c r="P29" s="62">
        <v>125694107.86000006</v>
      </c>
      <c r="Q29" s="62">
        <v>123737490.94</v>
      </c>
      <c r="R29" s="62">
        <v>133649855.23000002</v>
      </c>
      <c r="S29" s="62">
        <v>162941116.82999998</v>
      </c>
      <c r="T29" s="62">
        <v>220274633.21000001</v>
      </c>
      <c r="U29" s="62">
        <v>137270718.03999999</v>
      </c>
      <c r="V29" s="62">
        <v>122653772.90999998</v>
      </c>
      <c r="W29" s="62">
        <v>62849952.690000027</v>
      </c>
      <c r="X29" s="62">
        <v>5777127</v>
      </c>
      <c r="Y29" s="62">
        <v>9737896</v>
      </c>
      <c r="Z29" s="62">
        <v>26432361.269999992</v>
      </c>
      <c r="AA29" s="62">
        <v>20238167.870000001</v>
      </c>
      <c r="AB29" s="62">
        <v>73562727.789999977</v>
      </c>
      <c r="AC29" s="62">
        <v>90232098.929999992</v>
      </c>
      <c r="AD29" s="62">
        <v>113924618.42000003</v>
      </c>
      <c r="AE29" s="62">
        <v>132484255.08999997</v>
      </c>
      <c r="AF29" s="62">
        <v>164860273.29999998</v>
      </c>
      <c r="AG29" s="62">
        <v>89602143.900000021</v>
      </c>
      <c r="AH29" s="62">
        <v>89278907.599999994</v>
      </c>
      <c r="AI29" s="62">
        <v>17593945.219999999</v>
      </c>
      <c r="AJ29" s="62">
        <v>44963984.290000014</v>
      </c>
      <c r="AK29" s="62">
        <v>113701209.13999997</v>
      </c>
      <c r="AL29" s="62">
        <v>103170616.31999998</v>
      </c>
      <c r="AM29" s="62">
        <v>125744706.19999997</v>
      </c>
      <c r="AN29" s="62">
        <v>116935619.28000006</v>
      </c>
      <c r="AO29" s="62">
        <v>115518215.26000001</v>
      </c>
      <c r="AP29" s="62">
        <v>140178886.27999994</v>
      </c>
      <c r="AQ29" s="62">
        <v>152090791.82999986</v>
      </c>
      <c r="AR29" s="62">
        <v>219330110.45999995</v>
      </c>
      <c r="AS29" s="62">
        <v>123334204.89000002</v>
      </c>
      <c r="AT29" s="62">
        <v>116306255.61</v>
      </c>
      <c r="AU29" s="62">
        <v>136734753.8199999</v>
      </c>
      <c r="AV29" s="62">
        <v>148898394.77000004</v>
      </c>
      <c r="AW29" s="62">
        <v>159837595.15000004</v>
      </c>
      <c r="AX29" s="62">
        <v>143205146.4800002</v>
      </c>
      <c r="AY29" s="62">
        <v>150387403.30000004</v>
      </c>
      <c r="AZ29" s="62">
        <v>143858773.84999999</v>
      </c>
      <c r="BA29" s="62">
        <v>145226828.37999994</v>
      </c>
      <c r="BB29" s="62">
        <v>157213198.08000013</v>
      </c>
      <c r="BC29" s="62">
        <v>165306975.80000004</v>
      </c>
      <c r="BD29" s="62">
        <v>246549156.93000004</v>
      </c>
      <c r="BE29" s="62">
        <v>156887462.44000009</v>
      </c>
      <c r="BF29" s="62">
        <v>141641960.44999999</v>
      </c>
      <c r="BG29" s="62">
        <v>150522829.94000003</v>
      </c>
      <c r="BH29" s="62">
        <v>165607028.38999996</v>
      </c>
      <c r="BI29" s="62">
        <v>157319865.28</v>
      </c>
      <c r="BJ29" s="62">
        <v>161255839.59</v>
      </c>
      <c r="BK29" s="62">
        <v>174298670.36000031</v>
      </c>
      <c r="BL29" s="62">
        <v>146780030.49999994</v>
      </c>
      <c r="BM29" s="62">
        <v>150504565.28000018</v>
      </c>
      <c r="BN29" s="62">
        <v>161789208.57999998</v>
      </c>
      <c r="BO29" s="62">
        <v>185738061.10000008</v>
      </c>
      <c r="BP29" s="62">
        <v>274638838.74999982</v>
      </c>
      <c r="BQ29" s="62">
        <v>167698008.1799998</v>
      </c>
      <c r="BR29" s="62">
        <v>144605551.22</v>
      </c>
      <c r="BS29" s="62">
        <v>170887630.51999995</v>
      </c>
      <c r="BT29" s="62">
        <v>152978116.07999998</v>
      </c>
      <c r="BU29" s="62">
        <v>176504785.24000004</v>
      </c>
      <c r="BV29" s="62">
        <v>173265952.71000001</v>
      </c>
      <c r="BW29" s="62">
        <v>184149463.11000001</v>
      </c>
      <c r="BX29" s="62">
        <v>170484385.42000017</v>
      </c>
      <c r="BY29" s="62">
        <v>164585919.76999986</v>
      </c>
      <c r="BZ29" s="62">
        <v>174445369.61000001</v>
      </c>
      <c r="CA29" s="62">
        <v>213535990.22</v>
      </c>
      <c r="CB29" s="62">
        <v>287556158.87</v>
      </c>
      <c r="CC29" s="62">
        <v>174057005.38999999</v>
      </c>
      <c r="CD29" s="62">
        <v>150093607.94</v>
      </c>
      <c r="CE29" s="62">
        <v>173386236.23999995</v>
      </c>
      <c r="CF29" s="62">
        <v>174254007.61999995</v>
      </c>
      <c r="CG29" s="62">
        <v>195605072.04999995</v>
      </c>
      <c r="CH29" s="62">
        <v>190231433.01999971</v>
      </c>
      <c r="CI29" s="62">
        <v>192268869.99999997</v>
      </c>
      <c r="CJ29" s="62">
        <v>183192628.24000013</v>
      </c>
      <c r="CK29" s="62">
        <v>160874461.96999997</v>
      </c>
      <c r="CL29" s="62">
        <v>174387343.1500001</v>
      </c>
      <c r="CM29" s="62">
        <v>221939796.06999993</v>
      </c>
      <c r="CN29" s="62">
        <v>297199873.4599998</v>
      </c>
      <c r="CO29" s="62">
        <v>191332172.22000009</v>
      </c>
      <c r="CP29" s="62">
        <v>156363455.33000001</v>
      </c>
      <c r="CQ29" s="62">
        <v>173449372.27000004</v>
      </c>
      <c r="CR29" s="62">
        <v>176426527.53999978</v>
      </c>
    </row>
    <row r="30" spans="2:101" ht="17.45" customHeight="1">
      <c r="B30" s="39" t="s">
        <v>37</v>
      </c>
      <c r="I30" s="50">
        <v>5.0462126745745413E-2</v>
      </c>
      <c r="J30" s="50">
        <v>5.0758401101609778E-2</v>
      </c>
      <c r="K30" s="50">
        <v>2.5814346149273595E-2</v>
      </c>
      <c r="L30" s="50">
        <v>2.3646902531312186E-2</v>
      </c>
      <c r="M30" s="50">
        <v>3.2542121921177045E-2</v>
      </c>
      <c r="N30" s="50">
        <v>3.0884932945252932E-2</v>
      </c>
      <c r="O30" s="50">
        <v>2.0328409037160829E-2</v>
      </c>
      <c r="P30" s="50">
        <v>1.9606354281461756E-2</v>
      </c>
      <c r="Q30" s="50">
        <v>2.0468855855822511E-2</v>
      </c>
      <c r="R30" s="50">
        <v>9.118886508104487E-3</v>
      </c>
      <c r="S30" s="50">
        <v>9.118886508104487E-3</v>
      </c>
      <c r="T30" s="50">
        <v>6.8121870921086332E-3</v>
      </c>
      <c r="U30" s="50">
        <v>1.663950640019491E-2</v>
      </c>
      <c r="V30" s="50">
        <v>4.1585178646918568E-2</v>
      </c>
      <c r="W30" s="50">
        <v>4.2014460252422323E-2</v>
      </c>
      <c r="X30" s="50">
        <v>4.0396107983306714E-2</v>
      </c>
      <c r="Y30" s="50">
        <v>4.2374505430176027E-2</v>
      </c>
      <c r="Z30" s="50">
        <v>4.5888789432078504E-2</v>
      </c>
      <c r="AA30" s="50">
        <v>4.5302966147784972E-2</v>
      </c>
      <c r="AB30" s="50">
        <v>4.4421199354174982E-2</v>
      </c>
      <c r="AC30" s="50">
        <v>5.3306416601271785E-2</v>
      </c>
      <c r="AD30" s="50">
        <v>5.4189208063543333E-2</v>
      </c>
      <c r="AE30" s="50">
        <v>3.8340184951116997E-2</v>
      </c>
      <c r="AF30" s="50">
        <v>3.373603337203953E-2</v>
      </c>
      <c r="AG30" s="50">
        <v>4.4688637874843493E-2</v>
      </c>
      <c r="AH30" s="50">
        <v>3.3656658308261166E-2</v>
      </c>
      <c r="AI30" s="50">
        <v>3.2520616134794067E-2</v>
      </c>
      <c r="AJ30" s="50">
        <v>3.6188459582496398E-2</v>
      </c>
      <c r="AK30" s="50">
        <v>3.9607069520142944E-2</v>
      </c>
      <c r="AL30" s="50">
        <v>3.1388454461440986E-2</v>
      </c>
      <c r="AM30" s="50">
        <v>3.5963107464240529E-2</v>
      </c>
      <c r="AN30" s="50">
        <v>2.3530231199621991E-2</v>
      </c>
      <c r="AO30" s="50">
        <v>1.586796319129874E-2</v>
      </c>
      <c r="AP30" s="50">
        <v>1.7858717286523221E-2</v>
      </c>
      <c r="AQ30" s="50">
        <v>1.6363484940086308E-2</v>
      </c>
      <c r="AR30" s="50">
        <v>1.4660242191868646E-2</v>
      </c>
      <c r="AS30" s="50">
        <v>1.9977508087389271E-2</v>
      </c>
      <c r="AT30" s="50">
        <v>2.7041194647860849E-2</v>
      </c>
      <c r="AU30" s="50">
        <v>2.8027353052666903E-2</v>
      </c>
      <c r="AV30" s="50">
        <v>2.7574615261518332E-2</v>
      </c>
      <c r="AW30" s="50">
        <v>3.2679458413402224E-2</v>
      </c>
      <c r="AX30" s="50">
        <v>2.0726030366524553E-2</v>
      </c>
      <c r="AY30" s="50">
        <v>1.3230564638720195E-2</v>
      </c>
      <c r="AZ30" s="50">
        <v>1.3597655722771934E-2</v>
      </c>
      <c r="BA30" s="50">
        <v>1.0906661538058292E-2</v>
      </c>
      <c r="BB30" s="50">
        <v>1.2632200019888983E-2</v>
      </c>
      <c r="BC30" s="50">
        <v>1.0281598908709557E-2</v>
      </c>
      <c r="BD30" s="50">
        <v>8.8102920020888507E-3</v>
      </c>
      <c r="BE30" s="50">
        <v>1.8587067898458008E-2</v>
      </c>
      <c r="BF30" s="50">
        <v>4.644039697144136E-2</v>
      </c>
      <c r="BG30" s="50">
        <v>4.4945611763119273E-2</v>
      </c>
      <c r="BH30" s="50">
        <v>4.441185589413673E-2</v>
      </c>
      <c r="BI30" s="50">
        <v>4.9131468845242263E-2</v>
      </c>
      <c r="BJ30" s="50">
        <v>5.1868943961799766E-2</v>
      </c>
      <c r="BK30" s="50">
        <v>5.0173793827858235E-2</v>
      </c>
      <c r="BL30" s="50">
        <v>2.0318829898950043E-2</v>
      </c>
      <c r="BM30" s="50">
        <v>2.6453153323624013E-2</v>
      </c>
      <c r="BN30" s="50">
        <v>1.865748027824107E-2</v>
      </c>
      <c r="BO30" s="50">
        <v>2.0774023412707242E-2</v>
      </c>
      <c r="BP30" s="50">
        <v>1.7755787691864575E-2</v>
      </c>
      <c r="BQ30" s="50">
        <v>1.4519725020685327E-2</v>
      </c>
      <c r="BR30" s="50">
        <v>3.2356539747354585E-2</v>
      </c>
      <c r="BS30" s="50">
        <v>1.8457134962710679E-2</v>
      </c>
      <c r="BT30" s="50">
        <v>2.0468147356865082E-2</v>
      </c>
      <c r="BU30" s="50">
        <v>1.4840627026320644E-2</v>
      </c>
      <c r="BV30" s="50">
        <v>1.667030241646485E-2</v>
      </c>
      <c r="BW30" s="50">
        <v>1.6655925543966603E-2</v>
      </c>
      <c r="BX30" s="50">
        <v>1.8119088568649428E-2</v>
      </c>
      <c r="BY30" s="50">
        <v>1.4681536831945423E-2</v>
      </c>
      <c r="BZ30" s="50">
        <v>1.6694522683203244E-2</v>
      </c>
      <c r="CA30" s="50">
        <v>1.7233796577713539E-2</v>
      </c>
      <c r="CB30" s="50">
        <v>1.022466155197309E-2</v>
      </c>
      <c r="CC30" s="50">
        <v>1.6487493463016738E-2</v>
      </c>
      <c r="CD30" s="50">
        <v>1.790636893519864E-2</v>
      </c>
      <c r="CE30" s="50">
        <v>3.0528909927354728E-2</v>
      </c>
      <c r="CF30" s="50">
        <v>2.9256746171931539E-2</v>
      </c>
      <c r="CG30" s="50">
        <v>2.8988944499576633E-2</v>
      </c>
      <c r="CH30" s="50">
        <v>3.0827531665384506E-2</v>
      </c>
      <c r="CI30" s="50">
        <v>3.0452274325826766E-2</v>
      </c>
      <c r="CJ30" s="50">
        <v>3.2780462342765847E-2</v>
      </c>
      <c r="CK30" s="50">
        <v>2.7120222933092328E-2</v>
      </c>
      <c r="CL30" s="50">
        <v>1.7346889156012391E-2</v>
      </c>
      <c r="CM30" s="50">
        <v>9.7060974433387289E-3</v>
      </c>
      <c r="CN30" s="50">
        <v>6.5500080701991698E-3</v>
      </c>
      <c r="CO30" s="50">
        <v>1.6879843361896466E-2</v>
      </c>
      <c r="CP30" s="50">
        <v>1.2371001422269157E-2</v>
      </c>
      <c r="CQ30" s="50">
        <v>1.1833011618227118E-2</v>
      </c>
      <c r="CR30" s="50">
        <v>1.495308493935662E-2</v>
      </c>
    </row>
    <row r="31" spans="2:101" ht="17.45" customHeight="1">
      <c r="B31" s="39" t="s">
        <v>38</v>
      </c>
      <c r="I31" s="62">
        <v>532351.5</v>
      </c>
      <c r="J31" s="62">
        <v>458008</v>
      </c>
      <c r="K31" s="62">
        <v>525304</v>
      </c>
      <c r="L31" s="62">
        <v>515851</v>
      </c>
      <c r="M31" s="62">
        <v>528609</v>
      </c>
      <c r="N31" s="62">
        <v>516312</v>
      </c>
      <c r="O31" s="62">
        <v>553781</v>
      </c>
      <c r="P31" s="62">
        <v>506348</v>
      </c>
      <c r="Q31" s="62">
        <v>495793</v>
      </c>
      <c r="R31" s="62">
        <v>536911</v>
      </c>
      <c r="S31" s="62">
        <v>546455</v>
      </c>
      <c r="T31" s="62">
        <v>657640</v>
      </c>
      <c r="U31" s="62">
        <v>524717</v>
      </c>
      <c r="V31" s="62">
        <v>473426</v>
      </c>
      <c r="W31" s="62">
        <v>262192</v>
      </c>
      <c r="X31" s="62">
        <v>35330</v>
      </c>
      <c r="Y31" s="62">
        <v>52536</v>
      </c>
      <c r="Z31" s="62">
        <v>102476</v>
      </c>
      <c r="AA31" s="62">
        <v>87271</v>
      </c>
      <c r="AB31" s="62">
        <v>232273</v>
      </c>
      <c r="AC31" s="62">
        <v>289573</v>
      </c>
      <c r="AD31" s="62">
        <v>368183</v>
      </c>
      <c r="AE31" s="62">
        <v>395130</v>
      </c>
      <c r="AF31" s="62">
        <v>439872</v>
      </c>
      <c r="AG31" s="62">
        <v>305389.27272727271</v>
      </c>
      <c r="AH31" s="62">
        <v>303229.00000000006</v>
      </c>
      <c r="AI31" s="62">
        <v>83200</v>
      </c>
      <c r="AJ31" s="62">
        <v>142222.09090909094</v>
      </c>
      <c r="AK31" s="62">
        <v>337380</v>
      </c>
      <c r="AL31" s="62">
        <v>326126.99999999994</v>
      </c>
      <c r="AM31" s="62">
        <v>377366</v>
      </c>
      <c r="AN31" s="62">
        <v>366864.99999999901</v>
      </c>
      <c r="AO31" s="62">
        <v>359466</v>
      </c>
      <c r="AP31" s="62">
        <v>441240</v>
      </c>
      <c r="AQ31" s="62">
        <v>444814</v>
      </c>
      <c r="AR31" s="62">
        <v>576801</v>
      </c>
      <c r="AS31" s="62">
        <v>377538</v>
      </c>
      <c r="AT31" s="62">
        <v>361297</v>
      </c>
      <c r="AU31" s="62">
        <v>424362</v>
      </c>
      <c r="AV31" s="62">
        <v>430024</v>
      </c>
      <c r="AW31" s="62">
        <v>456525</v>
      </c>
      <c r="AX31" s="62">
        <v>423180</v>
      </c>
      <c r="AY31" s="62">
        <v>449070</v>
      </c>
      <c r="AZ31" s="62">
        <v>432132.00000000006</v>
      </c>
      <c r="BA31" s="62">
        <v>429355</v>
      </c>
      <c r="BB31" s="62">
        <v>461142</v>
      </c>
      <c r="BC31" s="62">
        <v>452148.00000000006</v>
      </c>
      <c r="BD31" s="62">
        <v>580111</v>
      </c>
      <c r="BE31" s="62">
        <v>445067.83333333337</v>
      </c>
      <c r="BF31" s="62">
        <v>410200</v>
      </c>
      <c r="BG31" s="62">
        <v>434016.33333333337</v>
      </c>
      <c r="BH31" s="62">
        <v>446902</v>
      </c>
      <c r="BI31" s="62">
        <v>434381</v>
      </c>
      <c r="BJ31" s="62">
        <v>437435</v>
      </c>
      <c r="BK31" s="62">
        <v>496975</v>
      </c>
      <c r="BL31" s="62">
        <v>425311</v>
      </c>
      <c r="BM31" s="62">
        <v>415517</v>
      </c>
      <c r="BN31" s="62">
        <v>442621</v>
      </c>
      <c r="BO31" s="62">
        <v>472260</v>
      </c>
      <c r="BP31" s="62">
        <v>589364</v>
      </c>
      <c r="BQ31" s="62">
        <v>441862</v>
      </c>
      <c r="BR31" s="62">
        <v>401980</v>
      </c>
      <c r="BS31" s="62">
        <v>444892</v>
      </c>
      <c r="BT31" s="62">
        <v>405879</v>
      </c>
      <c r="BU31" s="62">
        <v>430240</v>
      </c>
      <c r="BV31" s="62">
        <v>433167</v>
      </c>
      <c r="BW31" s="62">
        <v>449888</v>
      </c>
      <c r="BX31" s="62">
        <v>426225</v>
      </c>
      <c r="BY31" s="62">
        <v>411172</v>
      </c>
      <c r="BZ31" s="62">
        <v>430761</v>
      </c>
      <c r="CA31" s="62">
        <v>482859</v>
      </c>
      <c r="CB31" s="62">
        <v>577069</v>
      </c>
      <c r="CC31" s="62">
        <v>434702</v>
      </c>
      <c r="CD31" s="62">
        <v>381230</v>
      </c>
      <c r="CE31" s="62">
        <v>413986</v>
      </c>
      <c r="CF31" s="62">
        <v>418510</v>
      </c>
      <c r="CG31" s="62">
        <v>451082</v>
      </c>
      <c r="CH31" s="62">
        <v>446302</v>
      </c>
      <c r="CI31" s="62">
        <v>465404</v>
      </c>
      <c r="CJ31" s="62">
        <v>449722</v>
      </c>
      <c r="CK31" s="62">
        <v>414940</v>
      </c>
      <c r="CL31" s="62">
        <v>434592</v>
      </c>
      <c r="CM31" s="62">
        <v>493325</v>
      </c>
      <c r="CN31" s="62">
        <v>578105</v>
      </c>
      <c r="CO31" s="62">
        <v>455735</v>
      </c>
      <c r="CP31" s="62">
        <v>394202</v>
      </c>
      <c r="CQ31" s="62">
        <v>419469</v>
      </c>
      <c r="CR31" s="62">
        <v>431128</v>
      </c>
    </row>
    <row r="32" spans="2:101" ht="17.45" customHeight="1">
      <c r="B32" s="39" t="s">
        <v>63</v>
      </c>
      <c r="I32" s="50">
        <v>1.9317086757026924E-2</v>
      </c>
      <c r="J32" s="50">
        <v>2.9152298419677591E-2</v>
      </c>
      <c r="K32" s="50">
        <v>2.44935201631514E-2</v>
      </c>
      <c r="L32" s="50">
        <v>2.4041680300114443E-2</v>
      </c>
      <c r="M32" s="50">
        <v>2.8916697642121014E-2</v>
      </c>
      <c r="N32" s="50">
        <v>3.0707983515228965E-2</v>
      </c>
      <c r="O32" s="50">
        <v>1.3127960963824847E-2</v>
      </c>
      <c r="P32" s="50">
        <v>1.6919306028805092E-2</v>
      </c>
      <c r="Q32" s="50">
        <v>1.0727629605595368E-2</v>
      </c>
      <c r="R32" s="50">
        <v>8.7432800441060721E-3</v>
      </c>
      <c r="S32" s="50">
        <v>2.1223132152519142E-2</v>
      </c>
      <c r="T32" s="50">
        <v>1.1125656534617834E-2</v>
      </c>
      <c r="U32" s="50">
        <v>1.6804705163317002E-2</v>
      </c>
      <c r="V32" s="50">
        <v>1.4386080377716715E-2</v>
      </c>
      <c r="W32" s="50">
        <v>2.863330810140563E-2</v>
      </c>
      <c r="X32" s="50">
        <v>3.0177494167040408E-2</v>
      </c>
      <c r="Y32" s="50">
        <v>3.8628746663730618E-2</v>
      </c>
      <c r="Z32" s="50">
        <v>2.7301340248588879E-2</v>
      </c>
      <c r="AA32" s="50">
        <v>3.5630069374462447E-2</v>
      </c>
      <c r="AB32" s="50">
        <v>5.4738342987834199E-2</v>
      </c>
      <c r="AC32" s="50">
        <v>6.3533476863573801E-2</v>
      </c>
      <c r="AD32" s="50">
        <v>7.4379520357271467E-2</v>
      </c>
      <c r="AE32" s="50">
        <v>8.4549742755273272E-2</v>
      </c>
      <c r="AF32" s="50">
        <v>9.0344049332184651E-2</v>
      </c>
      <c r="AG32" s="50">
        <v>0.11655427124747419</v>
      </c>
      <c r="AH32" s="50">
        <v>0.12919316984111162</v>
      </c>
      <c r="AI32" s="50">
        <v>0.11595818821586457</v>
      </c>
      <c r="AJ32" s="50">
        <v>0.13276261318195781</v>
      </c>
      <c r="AK32" s="50">
        <v>0.12719249722749093</v>
      </c>
      <c r="AL32" s="50">
        <v>0.13742909466932207</v>
      </c>
      <c r="AM32" s="50">
        <v>0.1317725937079729</v>
      </c>
      <c r="AN32" s="50">
        <v>0.10029060388574351</v>
      </c>
      <c r="AO32" s="50">
        <v>8.299091613065368E-2</v>
      </c>
      <c r="AP32" s="50">
        <v>7.4254190009886312E-2</v>
      </c>
      <c r="AQ32" s="50">
        <v>5.8794331570900416E-2</v>
      </c>
      <c r="AR32" s="50">
        <v>4.8975984924150562E-2</v>
      </c>
      <c r="AS32" s="50">
        <v>3.7436271384857278E-2</v>
      </c>
      <c r="AT32" s="50">
        <v>3.5884402477732946E-2</v>
      </c>
      <c r="AU32" s="50">
        <v>2.9213426790724806E-2</v>
      </c>
      <c r="AV32" s="50">
        <v>2.2391234998035636E-2</v>
      </c>
      <c r="AW32" s="50">
        <v>1.6879619010213842E-3</v>
      </c>
      <c r="AX32" s="50">
        <v>-2.3834349689599854E-3</v>
      </c>
      <c r="AY32" s="50">
        <v>-1.2157251675004588E-2</v>
      </c>
      <c r="AZ32" s="50">
        <v>-9.4735736986220065E-3</v>
      </c>
      <c r="BA32" s="50">
        <v>-6.038799148006424E-3</v>
      </c>
      <c r="BB32" s="50">
        <v>-7.5748950266696369E-3</v>
      </c>
      <c r="BC32" s="50">
        <v>8.1089328585648435E-4</v>
      </c>
      <c r="BD32" s="50">
        <v>-3.2304990913791798E-3</v>
      </c>
      <c r="BE32" s="50">
        <v>-4.1336148535224826E-3</v>
      </c>
      <c r="BF32" s="50">
        <v>-7.6014346767385721E-3</v>
      </c>
      <c r="BG32" s="50">
        <v>-6.7259296495278953E-3</v>
      </c>
      <c r="BH32" s="50">
        <v>-8.663214944375941E-3</v>
      </c>
      <c r="BI32" s="50">
        <v>2.5104242649834907E-3</v>
      </c>
      <c r="BJ32" s="50">
        <v>3.4447411293790919E-3</v>
      </c>
      <c r="BK32" s="50">
        <v>6.6195322154979364E-3</v>
      </c>
      <c r="BL32" s="50">
        <v>1.0013388408549151E-2</v>
      </c>
      <c r="BM32" s="50">
        <v>1.3135931888828778E-2</v>
      </c>
      <c r="BN32" s="50">
        <v>1.5398311293999933E-2</v>
      </c>
      <c r="BO32" s="50">
        <v>1.2076167703330531E-2</v>
      </c>
      <c r="BP32" s="50">
        <v>1.5814757772571908E-2</v>
      </c>
      <c r="BQ32" s="50">
        <v>1.5510031585836637E-2</v>
      </c>
      <c r="BR32" s="50">
        <v>1.4880203741176601E-2</v>
      </c>
      <c r="BS32" s="50">
        <v>1.742652598701E-2</v>
      </c>
      <c r="BT32" s="50">
        <v>1.6858705341125879E-2</v>
      </c>
      <c r="BU32" s="50">
        <v>1.2108163057146681E-2</v>
      </c>
      <c r="BV32" s="50">
        <v>4.5611775434357682E-3</v>
      </c>
      <c r="BW32" s="50">
        <v>-3.4054566316088497E-4</v>
      </c>
      <c r="BX32" s="50">
        <v>-5.786008827171063E-4</v>
      </c>
      <c r="BY32" s="50">
        <v>-2.5511190974136788E-3</v>
      </c>
      <c r="BZ32" s="50">
        <v>-4.5441182919985224E-3</v>
      </c>
      <c r="CA32" s="50">
        <v>-4.6263802465746906E-3</v>
      </c>
      <c r="CB32" s="50">
        <v>-4.695219210639312E-3</v>
      </c>
      <c r="CC32" s="50">
        <v>-5.1644162974631147E-3</v>
      </c>
      <c r="CD32" s="50">
        <v>-4.6862698947951476E-3</v>
      </c>
      <c r="CE32" s="50">
        <v>-6.5451122261985795E-3</v>
      </c>
      <c r="CF32" s="50">
        <v>-9.2229721294463385E-3</v>
      </c>
      <c r="CG32" s="50">
        <v>-3.0089586123760448E-3</v>
      </c>
      <c r="CH32" s="50">
        <v>-3.6513383570562219E-3</v>
      </c>
      <c r="CI32" s="50">
        <v>-5.2172687912355187E-5</v>
      </c>
      <c r="CJ32" s="50">
        <v>4.6061721596046823E-5</v>
      </c>
      <c r="CK32" s="50">
        <v>-1.4423974761688108E-3</v>
      </c>
      <c r="CL32" s="50">
        <v>-2.0907551143301006E-3</v>
      </c>
      <c r="CM32" s="50">
        <v>-2.4839435042793845E-3</v>
      </c>
      <c r="CN32" s="50">
        <v>-8.2449205767454181E-4</v>
      </c>
      <c r="CO32" s="50">
        <v>-1.1640171991764703E-3</v>
      </c>
      <c r="CP32" s="50">
        <v>8.7414890316750427E-4</v>
      </c>
      <c r="CQ32" s="50">
        <v>2.0797729725546832E-3</v>
      </c>
      <c r="CR32" s="50">
        <v>1.175115051516129E-3</v>
      </c>
    </row>
    <row r="33" spans="2:96" ht="17.45" customHeight="1">
      <c r="B33" s="39" t="s">
        <v>62</v>
      </c>
      <c r="I33" s="50">
        <v>-4.6749064034484533E-2</v>
      </c>
      <c r="J33" s="50">
        <v>-1.221828222001986E-2</v>
      </c>
      <c r="K33" s="50">
        <v>2.7018203740962088E-2</v>
      </c>
      <c r="L33" s="50">
        <v>-3.4007335138338535E-3</v>
      </c>
      <c r="M33" s="50">
        <v>9.9544384863305968E-2</v>
      </c>
      <c r="N33" s="50">
        <v>3.0101609584994193E-2</v>
      </c>
      <c r="O33" s="50">
        <v>-6.4127899486280393E-3</v>
      </c>
      <c r="P33" s="50">
        <v>-2.7316182794443145E-2</v>
      </c>
      <c r="Q33" s="50">
        <v>-1.9832501990101448E-2</v>
      </c>
      <c r="R33" s="50">
        <v>3.9636213636028206E-2</v>
      </c>
      <c r="S33" s="50">
        <v>2.3247202495763064E-2</v>
      </c>
      <c r="T33" s="50">
        <v>3.6870474284154797E-2</v>
      </c>
      <c r="U33" s="50">
        <v>1.293463151254759E-2</v>
      </c>
      <c r="V33" s="50">
        <v>8.6095369580155845E-2</v>
      </c>
      <c r="W33" s="50">
        <v>-0.52023861530219306</v>
      </c>
      <c r="X33" s="50">
        <v>-0.71039624330636764</v>
      </c>
      <c r="Y33" s="50">
        <v>-0.85320172981758868</v>
      </c>
      <c r="Z33" s="50">
        <v>-0.78094531614501139</v>
      </c>
      <c r="AA33" s="50">
        <v>-0.83247456465071834</v>
      </c>
      <c r="AB33" s="50">
        <v>-0.39590534191343674</v>
      </c>
      <c r="AC33" s="50">
        <v>-0.25944419802977969</v>
      </c>
      <c r="AD33" s="50">
        <v>-0.13363667948851998</v>
      </c>
      <c r="AE33" s="50">
        <v>-0.18666404320505592</v>
      </c>
      <c r="AF33" s="50">
        <v>-0.2549463317681594</v>
      </c>
      <c r="AG33" s="50">
        <v>-0.34980256826947043</v>
      </c>
      <c r="AH33" s="50">
        <v>-0.27071402135243305</v>
      </c>
      <c r="AI33" s="50">
        <v>-0.72317949581334462</v>
      </c>
      <c r="AJ33" s="50">
        <v>2.2235828417937227</v>
      </c>
      <c r="AK33" s="50">
        <v>10.659755272515902</v>
      </c>
      <c r="AL33" s="50">
        <v>3.0987673348006366</v>
      </c>
      <c r="AM33" s="50">
        <v>4.6533181340513172</v>
      </c>
      <c r="AN33" s="50">
        <v>0.51063624582101097</v>
      </c>
      <c r="AO33" s="50">
        <v>0.2501158948701403</v>
      </c>
      <c r="AP33" s="50">
        <v>0.20409239620675512</v>
      </c>
      <c r="AQ33" s="50">
        <v>0.12508093942446452</v>
      </c>
      <c r="AR33" s="50">
        <v>0.31843647199449343</v>
      </c>
      <c r="AS33" s="50">
        <v>0.32881141620302534</v>
      </c>
      <c r="AT33" s="50">
        <v>0.25717286209091084</v>
      </c>
      <c r="AU33" s="50">
        <v>6.2811620566061386</v>
      </c>
      <c r="AV33" s="50">
        <v>2.2097869839102313</v>
      </c>
      <c r="AW33" s="50">
        <v>0.39216841986638706</v>
      </c>
      <c r="AX33" s="50">
        <v>0.36233816930197515</v>
      </c>
      <c r="AY33" s="50">
        <v>0.17089682252327809</v>
      </c>
      <c r="AZ33" s="50">
        <v>0.19713902782446135</v>
      </c>
      <c r="BA33" s="50">
        <v>0.22738202288892451</v>
      </c>
      <c r="BB33" s="50">
        <v>8.7097667936523848E-2</v>
      </c>
      <c r="BC33" s="50">
        <v>6.2387699850314116E-2</v>
      </c>
      <c r="BD33" s="50">
        <v>0.10469216610762855</v>
      </c>
      <c r="BE33" s="50">
        <v>0.24730135881454807</v>
      </c>
      <c r="BF33" s="50">
        <v>0.1792431004144639</v>
      </c>
      <c r="BG33" s="50">
        <v>9.4373847347531292E-2</v>
      </c>
      <c r="BH33" s="50">
        <v>6.2422585402337027E-2</v>
      </c>
      <c r="BI33" s="50">
        <v>-4.180856251686238E-2</v>
      </c>
      <c r="BJ33" s="50">
        <v>0.10790168216118179</v>
      </c>
      <c r="BK33" s="50">
        <v>0.14662389308492885</v>
      </c>
      <c r="BL33" s="50">
        <v>1.9317551390652721E-2</v>
      </c>
      <c r="BM33" s="50">
        <v>4.6400685502554495E-2</v>
      </c>
      <c r="BN33" s="50">
        <v>3.8348858537980757E-2</v>
      </c>
      <c r="BO33" s="50">
        <v>0.11123017844305738</v>
      </c>
      <c r="BP33" s="50">
        <v>5.7441041482649391E-2</v>
      </c>
      <c r="BQ33" s="50">
        <v>4.2857563729289172E-2</v>
      </c>
      <c r="BR33" s="50">
        <v>7.4679380260660455E-3</v>
      </c>
      <c r="BS33" s="50">
        <v>0.12733734949703246</v>
      </c>
      <c r="BT33" s="50">
        <v>-8.8547582430391403E-2</v>
      </c>
      <c r="BU33" s="50">
        <v>0.10939562184808693</v>
      </c>
      <c r="BV33" s="50">
        <v>5.5610109783692074E-2</v>
      </c>
      <c r="BW33" s="50">
        <v>3.5291652445591959E-2</v>
      </c>
      <c r="BX33" s="50">
        <v>0.12926713729461392</v>
      </c>
      <c r="BY33" s="50">
        <v>6.6440222241763713E-2</v>
      </c>
      <c r="BZ33" s="50">
        <v>4.4777381509025105E-2</v>
      </c>
      <c r="CA33" s="50">
        <v>0.12924593638493764</v>
      </c>
      <c r="CB33" s="50">
        <v>6.019517438911004E-2</v>
      </c>
      <c r="CC33" s="50">
        <v>2.9088694142724192E-2</v>
      </c>
      <c r="CD33" s="50">
        <v>2.4581317910860934E-2</v>
      </c>
      <c r="CE33" s="50">
        <v>2.6192558839945868E-3</v>
      </c>
      <c r="CF33" s="50">
        <v>0.13486218008322171</v>
      </c>
      <c r="CG33" s="50">
        <v>9.0880877874410571E-2</v>
      </c>
      <c r="CH33" s="50">
        <v>8.4902666813330141E-2</v>
      </c>
      <c r="CI33" s="50">
        <v>2.5392127877831294E-2</v>
      </c>
      <c r="CJ33" s="50">
        <v>5.5426507807003533E-2</v>
      </c>
      <c r="CK33" s="50">
        <v>5.9048676765591779E-3</v>
      </c>
      <c r="CL33" s="50">
        <v>2.400658093034358E-2</v>
      </c>
      <c r="CM33" s="50">
        <v>2.8797368727973005E-2</v>
      </c>
      <c r="CN33" s="50">
        <v>2.5675903351466633E-2</v>
      </c>
      <c r="CO33" s="50">
        <v>0.10753780831897619</v>
      </c>
      <c r="CP33" s="50">
        <v>6.4115838687082816E-2</v>
      </c>
      <c r="CQ33" s="50">
        <v>7.5827310198126607E-3</v>
      </c>
      <c r="CR33" s="50">
        <v>2.830437027251298E-2</v>
      </c>
    </row>
  </sheetData>
  <pageMargins left="0.7" right="0.7" top="0.75" bottom="0.75" header="0.3" footer="0.3"/>
  <pageSetup paperSize="9" orientation="portrait" horizontalDpi="300" verticalDpi="300" r:id="rId1"/>
  <ignoredErrors>
    <ignoredError sqref="CU7 CT8:CU8 CT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2026-06-12T22:19:59Z</dcterms:modified>
</cp:coreProperties>
</file>