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0" documentId="13_ncr:1_{198E4F16-2A24-4219-964F-88215FD5AC4A}" xr6:coauthVersionLast="47" xr6:coauthVersionMax="47" xr10:uidLastSave="{00000000-0000-0000-0000-000000000000}"/>
  <bookViews>
    <workbookView xWindow="-120" yWindow="-120" windowWidth="29040" windowHeight="15720" tabRatio="915" xr2:uid="{00000000-000D-0000-FFFF-FFFF00000000}"/>
  </bookViews>
  <sheets>
    <sheet name="Capa" sheetId="1" r:id="rId1"/>
    <sheet name="Portfólio CRIs" sheetId="4" r:id="rId2"/>
    <sheet name="Resultado" sheetId="2" r:id="rId3"/>
    <sheet name="Carteira" sheetId="15" r:id="rId4"/>
    <sheet name="Liquidez e Mercado" sheetId="17" r:id="rId5"/>
  </sheets>
  <definedNames>
    <definedName name="_xlnm._FilterDatabase" localSheetId="1" hidden="1">'Portfólio CRIs'!$B$77:$M$103</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3" i="17" l="1"/>
  <c r="E32" i="17"/>
  <c r="E31" i="17"/>
  <c r="E30" i="17"/>
  <c r="E29" i="17"/>
  <c r="E28" i="17"/>
  <c r="E27" i="17"/>
  <c r="E26" i="17"/>
  <c r="E25" i="17"/>
  <c r="E24" i="17"/>
  <c r="E23" i="17"/>
  <c r="E22" i="17"/>
  <c r="E21" i="17"/>
  <c r="E20" i="17"/>
  <c r="E19" i="17"/>
  <c r="E18" i="17"/>
  <c r="E17" i="17"/>
  <c r="E16" i="17"/>
  <c r="E15" i="17"/>
  <c r="E14" i="17"/>
  <c r="E13" i="17"/>
  <c r="E12" i="17"/>
  <c r="E11" i="17"/>
  <c r="G33" i="17"/>
  <c r="G32" i="17"/>
  <c r="G31" i="17"/>
  <c r="G30" i="17"/>
  <c r="G29" i="17"/>
  <c r="G28" i="17"/>
  <c r="G27" i="17"/>
  <c r="G26" i="17"/>
  <c r="G25" i="17"/>
  <c r="G24" i="17"/>
  <c r="G23" i="17"/>
  <c r="G22" i="17"/>
  <c r="G21" i="17"/>
  <c r="G20" i="17"/>
  <c r="G19" i="17"/>
  <c r="G18" i="17"/>
  <c r="G17" i="17"/>
  <c r="G16" i="17"/>
  <c r="G15" i="17"/>
  <c r="G14" i="17"/>
  <c r="G13" i="17"/>
  <c r="G12" i="17"/>
  <c r="G11" i="17"/>
  <c r="G10" i="17"/>
  <c r="N13" i="15" l="1"/>
  <c r="E53" i="17" l="1"/>
  <c r="E52" i="17"/>
  <c r="E51" i="17"/>
  <c r="E50" i="17"/>
  <c r="E49" i="17"/>
  <c r="E48" i="17"/>
  <c r="E47" i="17"/>
  <c r="E46" i="17"/>
  <c r="E45" i="17"/>
  <c r="E44" i="17"/>
  <c r="E43" i="17"/>
  <c r="E42" i="17"/>
  <c r="E41" i="17"/>
  <c r="E40" i="17"/>
  <c r="E39" i="17"/>
  <c r="E38" i="17"/>
  <c r="E37" i="17"/>
  <c r="E36" i="17"/>
  <c r="E35" i="17"/>
  <c r="E34" i="17"/>
  <c r="G53" i="17"/>
  <c r="G52" i="17"/>
  <c r="G51" i="17"/>
  <c r="G50" i="17"/>
  <c r="G49" i="17"/>
  <c r="G48" i="17"/>
  <c r="G47" i="17"/>
  <c r="G46" i="17"/>
  <c r="G45" i="17"/>
  <c r="G44" i="17"/>
  <c r="G43" i="17"/>
  <c r="G42" i="17"/>
  <c r="G41" i="17"/>
  <c r="G40" i="17"/>
  <c r="G39" i="17"/>
  <c r="G38" i="17"/>
  <c r="G37" i="17"/>
  <c r="G36" i="17"/>
  <c r="G35" i="17"/>
  <c r="G34" i="17"/>
  <c r="L92" i="4"/>
  <c r="J92" i="4"/>
  <c r="D92" i="4"/>
  <c r="E93" i="17"/>
  <c r="E92" i="17"/>
  <c r="E91" i="17"/>
  <c r="E90" i="17"/>
  <c r="E89" i="17"/>
  <c r="E88" i="17"/>
  <c r="E87" i="17"/>
  <c r="E86" i="17"/>
  <c r="E85" i="17"/>
  <c r="E84" i="17"/>
  <c r="E83" i="17"/>
  <c r="E82" i="17"/>
  <c r="E81" i="17"/>
  <c r="E80" i="17"/>
  <c r="E79" i="17"/>
  <c r="E78" i="17"/>
  <c r="E77" i="17"/>
  <c r="E76" i="17"/>
  <c r="E75" i="17"/>
  <c r="E74" i="17"/>
  <c r="E73" i="17"/>
  <c r="E72" i="17"/>
  <c r="E71" i="17"/>
  <c r="E70" i="17"/>
  <c r="E69" i="17"/>
  <c r="E68" i="17"/>
  <c r="E67" i="17"/>
  <c r="E66" i="17"/>
  <c r="E65" i="17"/>
  <c r="E64" i="17"/>
  <c r="E63" i="17"/>
  <c r="E62" i="17"/>
  <c r="E61" i="17"/>
  <c r="E60" i="17"/>
  <c r="E59" i="17"/>
  <c r="E58" i="17"/>
  <c r="E57" i="17"/>
  <c r="E56" i="17"/>
  <c r="E55" i="17"/>
  <c r="E54" i="17"/>
  <c r="G94" i="17"/>
  <c r="G93" i="17"/>
  <c r="G92" i="17"/>
  <c r="G91" i="17"/>
  <c r="G90" i="17"/>
  <c r="G89" i="17"/>
  <c r="G88" i="17"/>
  <c r="G87" i="17"/>
  <c r="G86" i="17"/>
  <c r="G85" i="17"/>
  <c r="G84" i="17"/>
  <c r="G83" i="17"/>
  <c r="G82" i="17"/>
  <c r="G81" i="17"/>
  <c r="G80" i="17"/>
  <c r="G79" i="17"/>
  <c r="G78" i="17"/>
  <c r="G77" i="17"/>
  <c r="G76" i="17"/>
  <c r="G75" i="17"/>
  <c r="G74" i="17"/>
  <c r="G73" i="17"/>
  <c r="G72" i="17"/>
  <c r="G71" i="17"/>
  <c r="G70" i="17"/>
  <c r="G69" i="17"/>
  <c r="G68" i="17"/>
  <c r="G67" i="17"/>
  <c r="G66" i="17"/>
  <c r="G65" i="17"/>
  <c r="G64" i="17"/>
  <c r="G63" i="17"/>
  <c r="G62" i="17"/>
  <c r="G61" i="17"/>
  <c r="G60" i="17"/>
  <c r="G59" i="17"/>
  <c r="G58" i="17"/>
  <c r="G57" i="17"/>
  <c r="G56" i="17"/>
  <c r="G55" i="17"/>
  <c r="G54" i="17"/>
  <c r="E94" i="17"/>
  <c r="J93" i="4"/>
  <c r="J37" i="4" l="1"/>
  <c r="I37" i="4"/>
  <c r="E112" i="17" l="1"/>
  <c r="E111" i="17"/>
  <c r="E110" i="17"/>
  <c r="E109" i="17"/>
  <c r="E108" i="17"/>
  <c r="E107" i="17"/>
  <c r="E106" i="17"/>
  <c r="E105" i="17"/>
  <c r="E104" i="17"/>
  <c r="E103" i="17"/>
  <c r="E102" i="17"/>
  <c r="E101" i="17"/>
  <c r="E100" i="17"/>
  <c r="E99" i="17"/>
  <c r="E98" i="17"/>
  <c r="E97" i="17"/>
  <c r="E96" i="17"/>
  <c r="E95" i="17"/>
  <c r="E10" i="17"/>
  <c r="E113" i="17"/>
  <c r="G113" i="17"/>
  <c r="G112" i="17"/>
  <c r="G111" i="17"/>
  <c r="G110" i="17"/>
  <c r="G109" i="17"/>
  <c r="G108" i="17"/>
  <c r="G107" i="17"/>
  <c r="G106" i="17"/>
  <c r="G105" i="17"/>
  <c r="G104" i="17"/>
  <c r="G103" i="17"/>
  <c r="G102" i="17"/>
  <c r="G101" i="17"/>
  <c r="G100" i="17"/>
  <c r="G99" i="17"/>
  <c r="G98" i="17"/>
  <c r="G97" i="17"/>
  <c r="G96" i="17"/>
  <c r="G95" i="17"/>
  <c r="E133" i="17" l="1"/>
  <c r="E132" i="17"/>
  <c r="E131" i="17"/>
  <c r="E130" i="17"/>
  <c r="E129" i="17"/>
  <c r="E128" i="17"/>
  <c r="E127" i="17"/>
  <c r="E126" i="17"/>
  <c r="E125" i="17"/>
  <c r="E124" i="17"/>
  <c r="E123" i="17"/>
  <c r="E122" i="17"/>
  <c r="E121" i="17"/>
  <c r="E120" i="17"/>
  <c r="E119" i="17"/>
  <c r="E118" i="17"/>
  <c r="E117" i="17"/>
  <c r="E116" i="17"/>
  <c r="E115" i="17"/>
  <c r="E114" i="17"/>
  <c r="G133" i="17"/>
  <c r="G132" i="17"/>
  <c r="G131" i="17"/>
  <c r="G130" i="17"/>
  <c r="G129" i="17"/>
  <c r="G128" i="17"/>
  <c r="G127" i="17"/>
  <c r="G126" i="17"/>
  <c r="G125" i="17"/>
  <c r="G124" i="17"/>
  <c r="G123" i="17"/>
  <c r="G122" i="17"/>
  <c r="G121" i="17"/>
  <c r="G120" i="17"/>
  <c r="G119" i="17"/>
  <c r="G118" i="17"/>
  <c r="G117" i="17"/>
  <c r="G116" i="17"/>
  <c r="G115" i="17"/>
  <c r="G114" i="17"/>
  <c r="V16" i="2" l="1"/>
  <c r="S13" i="2"/>
  <c r="R13" i="2"/>
  <c r="Q13" i="2"/>
  <c r="P13" i="2"/>
  <c r="O13" i="2"/>
  <c r="N13" i="2"/>
  <c r="M13" i="2"/>
  <c r="L13" i="2"/>
  <c r="K13" i="2"/>
  <c r="J13" i="2"/>
  <c r="I13" i="2"/>
  <c r="H13" i="2"/>
  <c r="E154" i="17"/>
  <c r="E153" i="17"/>
  <c r="E152" i="17"/>
  <c r="E151" i="17"/>
  <c r="E150" i="17"/>
  <c r="E149" i="17"/>
  <c r="E148" i="17"/>
  <c r="E147" i="17"/>
  <c r="E146" i="17"/>
  <c r="E145" i="17"/>
  <c r="E144" i="17"/>
  <c r="E143" i="17"/>
  <c r="E142" i="17"/>
  <c r="E141" i="17"/>
  <c r="E140" i="17"/>
  <c r="E139" i="17"/>
  <c r="E138" i="17"/>
  <c r="E137" i="17"/>
  <c r="E136" i="17"/>
  <c r="E135" i="17"/>
  <c r="E134" i="17"/>
  <c r="E155" i="17"/>
  <c r="G155" i="17"/>
  <c r="G154" i="17"/>
  <c r="G153" i="17"/>
  <c r="G152" i="17"/>
  <c r="G151" i="17"/>
  <c r="G150" i="17"/>
  <c r="G149" i="17"/>
  <c r="G148" i="17"/>
  <c r="G147" i="17"/>
  <c r="G146" i="17"/>
  <c r="G145" i="17"/>
  <c r="G144" i="17"/>
  <c r="G143" i="17"/>
  <c r="G142" i="17"/>
  <c r="G141" i="17"/>
  <c r="G140" i="17"/>
  <c r="G139" i="17"/>
  <c r="G138" i="17"/>
  <c r="G137" i="17"/>
  <c r="G136" i="17"/>
  <c r="G135" i="17"/>
  <c r="G134" i="17"/>
  <c r="S14" i="15" l="1"/>
  <c r="R14" i="15"/>
  <c r="Q14" i="15"/>
  <c r="P14" i="15"/>
  <c r="O14" i="15"/>
  <c r="N14" i="15"/>
  <c r="M14" i="15"/>
  <c r="L14" i="15"/>
  <c r="K14" i="15"/>
  <c r="J14" i="15"/>
  <c r="I14" i="15"/>
  <c r="H14" i="15"/>
  <c r="S10" i="15"/>
  <c r="R10" i="15"/>
  <c r="Q10" i="15"/>
  <c r="P10" i="15"/>
  <c r="O10" i="15"/>
  <c r="N10" i="15"/>
  <c r="M10" i="15"/>
  <c r="L10" i="15"/>
  <c r="K10" i="15"/>
  <c r="J10" i="15"/>
  <c r="I10" i="15"/>
  <c r="H10" i="15"/>
  <c r="H19" i="15" l="1"/>
  <c r="I19" i="15"/>
  <c r="J19" i="15"/>
  <c r="K19" i="15"/>
  <c r="L19" i="15"/>
  <c r="M19" i="15"/>
  <c r="N19" i="15"/>
  <c r="O19" i="15"/>
  <c r="P19" i="15"/>
  <c r="Q19" i="15"/>
  <c r="R19" i="15"/>
  <c r="S19" i="15"/>
  <c r="V23" i="2" l="1"/>
  <c r="V22" i="2"/>
  <c r="V21" i="2"/>
  <c r="V19" i="2"/>
  <c r="V18" i="2"/>
  <c r="S17" i="2"/>
  <c r="R17" i="2"/>
  <c r="Q17" i="2"/>
  <c r="P17" i="2"/>
  <c r="O17" i="2"/>
  <c r="N17" i="2"/>
  <c r="M17" i="2"/>
  <c r="L17" i="2"/>
  <c r="K17" i="2"/>
  <c r="J17" i="2"/>
  <c r="I17" i="2"/>
  <c r="H17" i="2"/>
  <c r="V15" i="2"/>
  <c r="V14" i="2"/>
  <c r="V12" i="2"/>
  <c r="V11" i="2"/>
  <c r="S10" i="2"/>
  <c r="R10" i="2"/>
  <c r="Q10" i="2"/>
  <c r="P10" i="2"/>
  <c r="O10" i="2"/>
  <c r="N10" i="2"/>
  <c r="M10" i="2"/>
  <c r="L10" i="2"/>
  <c r="K10" i="2"/>
  <c r="J10" i="2"/>
  <c r="I10" i="2"/>
  <c r="H10" i="2"/>
  <c r="E156" i="17"/>
  <c r="E157" i="17"/>
  <c r="E158" i="17"/>
  <c r="E159" i="17"/>
  <c r="E160" i="17"/>
  <c r="E161" i="17"/>
  <c r="E162" i="17"/>
  <c r="E163" i="17"/>
  <c r="E164" i="17"/>
  <c r="E165" i="17"/>
  <c r="E166" i="17"/>
  <c r="E167" i="17"/>
  <c r="E168" i="17"/>
  <c r="E169" i="17"/>
  <c r="E170" i="17"/>
  <c r="E171" i="17"/>
  <c r="E172" i="17"/>
  <c r="E173" i="17"/>
  <c r="E174" i="17"/>
  <c r="G175" i="17"/>
  <c r="G174" i="17"/>
  <c r="G173" i="17"/>
  <c r="G172" i="17"/>
  <c r="G171" i="17"/>
  <c r="G170" i="17"/>
  <c r="G169" i="17"/>
  <c r="G168" i="17"/>
  <c r="G167" i="17"/>
  <c r="G166" i="17"/>
  <c r="G165" i="17"/>
  <c r="G164" i="17"/>
  <c r="G163" i="17"/>
  <c r="G162" i="17"/>
  <c r="G161" i="17"/>
  <c r="G160" i="17"/>
  <c r="G159" i="17"/>
  <c r="G158" i="17"/>
  <c r="G157" i="17"/>
  <c r="G156" i="17"/>
  <c r="E175" i="17"/>
  <c r="V10" i="2" l="1"/>
  <c r="V13" i="2"/>
  <c r="R20" i="2"/>
  <c r="P20" i="2"/>
  <c r="V17" i="2"/>
  <c r="S20" i="2"/>
  <c r="O20" i="2"/>
  <c r="L20" i="2"/>
  <c r="I20" i="2"/>
  <c r="K20" i="2"/>
  <c r="M20" i="2"/>
  <c r="N20" i="2"/>
  <c r="Q20" i="2"/>
  <c r="J20" i="2"/>
  <c r="H20" i="2"/>
  <c r="E193" i="17"/>
  <c r="E192" i="17"/>
  <c r="E191" i="17"/>
  <c r="E190" i="17"/>
  <c r="E189" i="17"/>
  <c r="E188" i="17"/>
  <c r="E187" i="17"/>
  <c r="E186" i="17"/>
  <c r="E185" i="17"/>
  <c r="E184" i="17"/>
  <c r="E183" i="17"/>
  <c r="E182" i="17"/>
  <c r="E181" i="17"/>
  <c r="E180" i="17"/>
  <c r="E179" i="17"/>
  <c r="E178" i="17"/>
  <c r="E177" i="17"/>
  <c r="E176" i="17"/>
  <c r="G194" i="17"/>
  <c r="G193" i="17"/>
  <c r="G192" i="17"/>
  <c r="G191" i="17"/>
  <c r="G190" i="17"/>
  <c r="G189" i="17"/>
  <c r="G188" i="17"/>
  <c r="G187" i="17"/>
  <c r="G186" i="17"/>
  <c r="G185" i="17"/>
  <c r="G184" i="17"/>
  <c r="G183" i="17"/>
  <c r="G182" i="17"/>
  <c r="G181" i="17"/>
  <c r="G180" i="17"/>
  <c r="G179" i="17"/>
  <c r="G178" i="17"/>
  <c r="G177" i="17"/>
  <c r="G176" i="17"/>
  <c r="E194" i="17"/>
  <c r="V20" i="2" l="1"/>
  <c r="E216" i="17"/>
  <c r="E215" i="17"/>
  <c r="E214" i="17"/>
  <c r="E213" i="17"/>
  <c r="E212" i="17"/>
  <c r="E211" i="17"/>
  <c r="E210" i="17"/>
  <c r="E209" i="17"/>
  <c r="E208" i="17"/>
  <c r="E207" i="17"/>
  <c r="E206" i="17"/>
  <c r="E205" i="17"/>
  <c r="E204" i="17"/>
  <c r="E203" i="17"/>
  <c r="E202" i="17"/>
  <c r="E201" i="17"/>
  <c r="E200" i="17"/>
  <c r="E199" i="17"/>
  <c r="E198" i="17"/>
  <c r="E197" i="17"/>
  <c r="E196" i="17"/>
  <c r="E195" i="17"/>
  <c r="G217" i="17"/>
  <c r="G216" i="17"/>
  <c r="G215" i="17"/>
  <c r="G214" i="17"/>
  <c r="G213" i="17"/>
  <c r="G212" i="17"/>
  <c r="G211" i="17"/>
  <c r="G210" i="17"/>
  <c r="G209" i="17"/>
  <c r="G208" i="17"/>
  <c r="G207" i="17"/>
  <c r="G206" i="17"/>
  <c r="G205" i="17"/>
  <c r="G204" i="17"/>
  <c r="G203" i="17"/>
  <c r="G202" i="17"/>
  <c r="G201" i="17"/>
  <c r="G200" i="17"/>
  <c r="G199" i="17"/>
  <c r="G198" i="17"/>
  <c r="G197" i="17"/>
  <c r="G196" i="17"/>
  <c r="G195" i="17"/>
  <c r="E217" i="17"/>
  <c r="L96" i="4" l="1"/>
  <c r="J96" i="4"/>
  <c r="D96" i="4"/>
  <c r="E218" i="17"/>
  <c r="E219" i="17"/>
  <c r="E220" i="17"/>
  <c r="E221" i="17"/>
  <c r="E222" i="17"/>
  <c r="E223" i="17"/>
  <c r="E224" i="17"/>
  <c r="E225" i="17"/>
  <c r="E226" i="17"/>
  <c r="E227" i="17"/>
  <c r="E228" i="17"/>
  <c r="E229" i="17"/>
  <c r="E230" i="17"/>
  <c r="E231" i="17"/>
  <c r="E232" i="17"/>
  <c r="E233" i="17"/>
  <c r="E234" i="17"/>
  <c r="E235" i="17"/>
  <c r="E236" i="17"/>
  <c r="E237" i="17"/>
  <c r="G238" i="17"/>
  <c r="G237" i="17"/>
  <c r="G236" i="17"/>
  <c r="G235" i="17"/>
  <c r="G234" i="17"/>
  <c r="G233" i="17"/>
  <c r="G232" i="17"/>
  <c r="G231" i="17"/>
  <c r="G230" i="17"/>
  <c r="G229" i="17"/>
  <c r="G228" i="17"/>
  <c r="G227" i="17"/>
  <c r="G226" i="17"/>
  <c r="G225" i="17"/>
  <c r="G224" i="17"/>
  <c r="G223" i="17"/>
  <c r="G222" i="17"/>
  <c r="G221" i="17"/>
  <c r="G220" i="17"/>
  <c r="G219" i="17"/>
  <c r="G218" i="17"/>
  <c r="E238" i="17"/>
  <c r="E259" i="17" l="1"/>
  <c r="E258" i="17"/>
  <c r="E257" i="17"/>
  <c r="E256" i="17"/>
  <c r="E255" i="17"/>
  <c r="E254" i="17"/>
  <c r="E253" i="17"/>
  <c r="E252" i="17"/>
  <c r="E251" i="17"/>
  <c r="E250" i="17"/>
  <c r="E249" i="17"/>
  <c r="E248" i="17"/>
  <c r="E247" i="17"/>
  <c r="E246" i="17"/>
  <c r="E245" i="17"/>
  <c r="E244" i="17"/>
  <c r="E243" i="17"/>
  <c r="E242" i="17"/>
  <c r="E241" i="17"/>
  <c r="E240" i="17"/>
  <c r="E239" i="17"/>
  <c r="G260" i="17"/>
  <c r="G259" i="17"/>
  <c r="G258" i="17"/>
  <c r="G257" i="17"/>
  <c r="G256" i="17"/>
  <c r="G255" i="17"/>
  <c r="G254" i="17"/>
  <c r="G253" i="17"/>
  <c r="G252" i="17"/>
  <c r="G251" i="17"/>
  <c r="G250" i="17"/>
  <c r="G249" i="17"/>
  <c r="G248" i="17"/>
  <c r="G247" i="17"/>
  <c r="G246" i="17"/>
  <c r="G245" i="17"/>
  <c r="G244" i="17"/>
  <c r="G243" i="17"/>
  <c r="G242" i="17"/>
  <c r="G241" i="17"/>
  <c r="G240" i="17"/>
  <c r="G239" i="17"/>
  <c r="E260" i="17"/>
  <c r="E282" i="17" l="1"/>
  <c r="E281" i="17"/>
  <c r="E280" i="17"/>
  <c r="E279" i="17"/>
  <c r="E278" i="17"/>
  <c r="E277" i="17"/>
  <c r="E276" i="17"/>
  <c r="E275" i="17"/>
  <c r="E274" i="17"/>
  <c r="E273" i="17"/>
  <c r="E272" i="17"/>
  <c r="E271" i="17"/>
  <c r="E270" i="17"/>
  <c r="E269" i="17"/>
  <c r="E268" i="17"/>
  <c r="E267" i="17"/>
  <c r="E266" i="17"/>
  <c r="E265" i="17"/>
  <c r="E264" i="17"/>
  <c r="E263" i="17"/>
  <c r="E262" i="17"/>
  <c r="E261" i="17"/>
  <c r="G283" i="17"/>
  <c r="G282" i="17"/>
  <c r="G281" i="17"/>
  <c r="G280" i="17"/>
  <c r="G279" i="17"/>
  <c r="G278" i="17"/>
  <c r="G277" i="17"/>
  <c r="G276" i="17"/>
  <c r="G275" i="17"/>
  <c r="G274" i="17"/>
  <c r="G273" i="17"/>
  <c r="G272" i="17"/>
  <c r="G271" i="17"/>
  <c r="G270" i="17"/>
  <c r="G269" i="17"/>
  <c r="G268" i="17"/>
  <c r="G267" i="17"/>
  <c r="G266" i="17"/>
  <c r="G265" i="17"/>
  <c r="G264" i="17"/>
  <c r="G263" i="17"/>
  <c r="G262" i="17"/>
  <c r="G261" i="17"/>
  <c r="E283" i="17"/>
  <c r="E284" i="17" l="1"/>
  <c r="E285" i="17"/>
  <c r="E286" i="17"/>
  <c r="E287" i="17"/>
  <c r="E288" i="17"/>
  <c r="E289" i="17"/>
  <c r="E290" i="17"/>
  <c r="E291" i="17"/>
  <c r="E292" i="17"/>
  <c r="E293" i="17"/>
  <c r="E294" i="17"/>
  <c r="E295" i="17"/>
  <c r="E296" i="17"/>
  <c r="E297" i="17"/>
  <c r="E298" i="17"/>
  <c r="E299" i="17"/>
  <c r="E300" i="17"/>
  <c r="E301" i="17"/>
  <c r="E302" i="17"/>
  <c r="G303" i="17"/>
  <c r="G302" i="17"/>
  <c r="G301" i="17"/>
  <c r="G300" i="17"/>
  <c r="G299" i="17"/>
  <c r="G298" i="17"/>
  <c r="G297" i="17"/>
  <c r="G296" i="17"/>
  <c r="G295" i="17"/>
  <c r="G294" i="17"/>
  <c r="G293" i="17"/>
  <c r="G292" i="17"/>
  <c r="G291" i="17"/>
  <c r="G290" i="17"/>
  <c r="G289" i="17"/>
  <c r="G288" i="17"/>
  <c r="G287" i="17"/>
  <c r="G286" i="17"/>
  <c r="G285" i="17"/>
  <c r="G284" i="17"/>
  <c r="E303" i="17"/>
  <c r="S36" i="2" l="1"/>
  <c r="R36" i="2"/>
  <c r="Q36" i="2"/>
  <c r="P36" i="2"/>
  <c r="O36" i="2"/>
  <c r="N36" i="2"/>
  <c r="M36" i="2"/>
  <c r="L36" i="2"/>
  <c r="K36" i="2"/>
  <c r="J36" i="2"/>
  <c r="I36" i="2"/>
  <c r="H36" i="2"/>
  <c r="V38" i="2"/>
  <c r="E323" i="17" l="1"/>
  <c r="E322" i="17"/>
  <c r="E321" i="17"/>
  <c r="E320" i="17"/>
  <c r="E319" i="17"/>
  <c r="E318" i="17"/>
  <c r="E317" i="17"/>
  <c r="E316" i="17"/>
  <c r="E315" i="17"/>
  <c r="E314" i="17"/>
  <c r="E313" i="17"/>
  <c r="E312" i="17"/>
  <c r="E311" i="17"/>
  <c r="E310" i="17"/>
  <c r="E309" i="17"/>
  <c r="E308" i="17"/>
  <c r="E307" i="17"/>
  <c r="E306" i="17"/>
  <c r="E305" i="17"/>
  <c r="E304" i="17"/>
  <c r="G324" i="17"/>
  <c r="G323" i="17"/>
  <c r="G322" i="17"/>
  <c r="G321" i="17"/>
  <c r="G320" i="17"/>
  <c r="G319" i="17"/>
  <c r="G318" i="17"/>
  <c r="G317" i="17"/>
  <c r="G316" i="17"/>
  <c r="G315" i="17"/>
  <c r="G314" i="17"/>
  <c r="G313" i="17"/>
  <c r="G312" i="17"/>
  <c r="G311" i="17"/>
  <c r="G310" i="17"/>
  <c r="G309" i="17"/>
  <c r="G308" i="17"/>
  <c r="G307" i="17"/>
  <c r="G306" i="17"/>
  <c r="G305" i="17"/>
  <c r="G304" i="17"/>
  <c r="E324" i="17"/>
  <c r="E345" i="17" l="1"/>
  <c r="E344" i="17"/>
  <c r="E343" i="17"/>
  <c r="E342" i="17"/>
  <c r="E341" i="17"/>
  <c r="E340" i="17"/>
  <c r="E339" i="17"/>
  <c r="E338" i="17"/>
  <c r="E337" i="17"/>
  <c r="E336" i="17"/>
  <c r="E335" i="17"/>
  <c r="E334" i="17"/>
  <c r="E333" i="17"/>
  <c r="E332" i="17"/>
  <c r="E331" i="17"/>
  <c r="E330" i="17"/>
  <c r="E329" i="17"/>
  <c r="E328" i="17"/>
  <c r="E327" i="17"/>
  <c r="E326" i="17"/>
  <c r="E325" i="17"/>
  <c r="G346" i="17"/>
  <c r="G345" i="17"/>
  <c r="G344" i="17"/>
  <c r="G343" i="17"/>
  <c r="G342" i="17"/>
  <c r="G341" i="17"/>
  <c r="G340" i="17"/>
  <c r="G339" i="17"/>
  <c r="G338" i="17"/>
  <c r="G337" i="17"/>
  <c r="G336" i="17"/>
  <c r="G335" i="17"/>
  <c r="G334" i="17"/>
  <c r="G333" i="17"/>
  <c r="G332" i="17"/>
  <c r="G331" i="17"/>
  <c r="G330" i="17"/>
  <c r="G329" i="17"/>
  <c r="G328" i="17"/>
  <c r="G327" i="17"/>
  <c r="G326" i="17"/>
  <c r="G325" i="17"/>
  <c r="E346" i="17"/>
  <c r="E365" i="17" l="1"/>
  <c r="E364" i="17"/>
  <c r="E363" i="17"/>
  <c r="E362" i="17"/>
  <c r="E361" i="17"/>
  <c r="E360" i="17"/>
  <c r="E359" i="17"/>
  <c r="E358" i="17"/>
  <c r="E357" i="17"/>
  <c r="E356" i="17"/>
  <c r="E355" i="17"/>
  <c r="E354" i="17"/>
  <c r="E353" i="17"/>
  <c r="E352" i="17"/>
  <c r="E351" i="17"/>
  <c r="E350" i="17"/>
  <c r="E349" i="17"/>
  <c r="E348" i="17"/>
  <c r="E347" i="17"/>
  <c r="G366" i="17"/>
  <c r="G365" i="17"/>
  <c r="G364" i="17"/>
  <c r="G363" i="17"/>
  <c r="G362" i="17"/>
  <c r="G361" i="17"/>
  <c r="G360" i="17"/>
  <c r="G359" i="17"/>
  <c r="G358" i="17"/>
  <c r="G357" i="17"/>
  <c r="G356" i="17"/>
  <c r="G355" i="17"/>
  <c r="G354" i="17"/>
  <c r="G353" i="17"/>
  <c r="G352" i="17"/>
  <c r="G351" i="17"/>
  <c r="G350" i="17"/>
  <c r="G349" i="17"/>
  <c r="G348" i="17"/>
  <c r="G347" i="17"/>
  <c r="E366" i="17"/>
  <c r="E367" i="17" l="1"/>
  <c r="E368" i="17"/>
  <c r="E369" i="17"/>
  <c r="E370" i="17"/>
  <c r="E371" i="17"/>
  <c r="E372" i="17"/>
  <c r="E373" i="17"/>
  <c r="E374" i="17"/>
  <c r="E375" i="17"/>
  <c r="E376" i="17"/>
  <c r="E377" i="17"/>
  <c r="E378" i="17"/>
  <c r="E379" i="17"/>
  <c r="E380" i="17"/>
  <c r="E381" i="17"/>
  <c r="E382" i="17"/>
  <c r="E383" i="17"/>
  <c r="E384" i="17"/>
  <c r="G385" i="17"/>
  <c r="G384" i="17"/>
  <c r="G383" i="17"/>
  <c r="G382" i="17"/>
  <c r="G381" i="17"/>
  <c r="G380" i="17"/>
  <c r="G379" i="17"/>
  <c r="G378" i="17"/>
  <c r="G377" i="17"/>
  <c r="G376" i="17"/>
  <c r="G375" i="17"/>
  <c r="G374" i="17"/>
  <c r="G373" i="17"/>
  <c r="G372" i="17"/>
  <c r="G371" i="17"/>
  <c r="G370" i="17"/>
  <c r="G369" i="17"/>
  <c r="G368" i="17"/>
  <c r="G367" i="17"/>
  <c r="E385" i="17"/>
  <c r="L85" i="4" l="1"/>
  <c r="J85" i="4"/>
  <c r="D85" i="4"/>
  <c r="G1120" i="17" l="1"/>
  <c r="G1121" i="17"/>
  <c r="G1122" i="17"/>
  <c r="G1123" i="17"/>
  <c r="G1124" i="17"/>
  <c r="G1125" i="17"/>
  <c r="G1126" i="17"/>
  <c r="G1127" i="17"/>
  <c r="G1128" i="17"/>
  <c r="G1129" i="17"/>
  <c r="G1130" i="17"/>
  <c r="G1131" i="17"/>
  <c r="G1132" i="17"/>
  <c r="G1133" i="17"/>
  <c r="G1134" i="17"/>
  <c r="G1135" i="17"/>
  <c r="G1136" i="17"/>
  <c r="G1137" i="17"/>
  <c r="G1119" i="17"/>
  <c r="G1118" i="17"/>
  <c r="G1117" i="17"/>
  <c r="G1116" i="17"/>
  <c r="G1115" i="17"/>
  <c r="G1114" i="17"/>
  <c r="G1113" i="17"/>
  <c r="G1112" i="17"/>
  <c r="G1111" i="17"/>
  <c r="G1110" i="17"/>
  <c r="G1109" i="17"/>
  <c r="G1108" i="17"/>
  <c r="G1107" i="17"/>
  <c r="G1106" i="17"/>
  <c r="G1105" i="17"/>
  <c r="G1104" i="17"/>
  <c r="G1103" i="17"/>
  <c r="G1102" i="17"/>
  <c r="G1101" i="17"/>
  <c r="G1100" i="17"/>
  <c r="G1099" i="17"/>
  <c r="G1098" i="17"/>
  <c r="G1097" i="17"/>
  <c r="G1096" i="17"/>
  <c r="G1095" i="17"/>
  <c r="G1094" i="17"/>
  <c r="G1093" i="17"/>
  <c r="G1092" i="17"/>
  <c r="G1091" i="17"/>
  <c r="G1090" i="17"/>
  <c r="G1089" i="17"/>
  <c r="G1088" i="17"/>
  <c r="G1087" i="17"/>
  <c r="G1086" i="17"/>
  <c r="G1085" i="17"/>
  <c r="G1084" i="17"/>
  <c r="G1083" i="17"/>
  <c r="G1082" i="17"/>
  <c r="G1081" i="17"/>
  <c r="G1080" i="17"/>
  <c r="G1079" i="17"/>
  <c r="G1078" i="17"/>
  <c r="G1077" i="17"/>
  <c r="G1076" i="17"/>
  <c r="G1075" i="17"/>
  <c r="G1074" i="17"/>
  <c r="G1073" i="17"/>
  <c r="G1072" i="17"/>
  <c r="G1071" i="17"/>
  <c r="G1070" i="17"/>
  <c r="G1069" i="17"/>
  <c r="G1068" i="17"/>
  <c r="G1067" i="17"/>
  <c r="G1066" i="17"/>
  <c r="G1065" i="17"/>
  <c r="G1064" i="17"/>
  <c r="G1063" i="17"/>
  <c r="G1062" i="17"/>
  <c r="G1061" i="17"/>
  <c r="G1060" i="17"/>
  <c r="G1059" i="17"/>
  <c r="G1058" i="17"/>
  <c r="G1057" i="17"/>
  <c r="G1056" i="17"/>
  <c r="G1055" i="17"/>
  <c r="G1054" i="17"/>
  <c r="G1053" i="17"/>
  <c r="G1052" i="17"/>
  <c r="G1051" i="17"/>
  <c r="G1050" i="17"/>
  <c r="G1049" i="17"/>
  <c r="G1048" i="17"/>
  <c r="G1047" i="17"/>
  <c r="G1046" i="17"/>
  <c r="G1045" i="17"/>
  <c r="G1044" i="17"/>
  <c r="G1043" i="17"/>
  <c r="G1042" i="17"/>
  <c r="G1041" i="17"/>
  <c r="G1040" i="17"/>
  <c r="G1039" i="17"/>
  <c r="G1038" i="17"/>
  <c r="G1037" i="17"/>
  <c r="G1036" i="17"/>
  <c r="G1035" i="17"/>
  <c r="G1034" i="17"/>
  <c r="G1033" i="17"/>
  <c r="G1032" i="17"/>
  <c r="G1031" i="17"/>
  <c r="G1030" i="17"/>
  <c r="G1029" i="17"/>
  <c r="G1028" i="17"/>
  <c r="G1027" i="17"/>
  <c r="G1026" i="17"/>
  <c r="G1025" i="17"/>
  <c r="G1024" i="17"/>
  <c r="G1023" i="17"/>
  <c r="G1022" i="17"/>
  <c r="G1021" i="17"/>
  <c r="G1020" i="17"/>
  <c r="G1019" i="17"/>
  <c r="G1018" i="17"/>
  <c r="G1017" i="17"/>
  <c r="G1016" i="17"/>
  <c r="G1015" i="17"/>
  <c r="G1014" i="17"/>
  <c r="G1013" i="17"/>
  <c r="G1012" i="17"/>
  <c r="G1011" i="17"/>
  <c r="G1010" i="17"/>
  <c r="G1009" i="17"/>
  <c r="G1008" i="17"/>
  <c r="G1007" i="17"/>
  <c r="G1006" i="17"/>
  <c r="G1005" i="17"/>
  <c r="G1004" i="17"/>
  <c r="G1003" i="17"/>
  <c r="G1002" i="17"/>
  <c r="G1001" i="17"/>
  <c r="G1000" i="17"/>
  <c r="G999" i="17"/>
  <c r="G998" i="17"/>
  <c r="G997" i="17"/>
  <c r="G996" i="17"/>
  <c r="G995" i="17"/>
  <c r="G994" i="17"/>
  <c r="G993" i="17"/>
  <c r="G992" i="17"/>
  <c r="G991" i="17"/>
  <c r="G990" i="17"/>
  <c r="G989" i="17"/>
  <c r="G988" i="17"/>
  <c r="G987" i="17"/>
  <c r="G986" i="17"/>
  <c r="G985" i="17"/>
  <c r="G984" i="17"/>
  <c r="G983" i="17"/>
  <c r="G982" i="17"/>
  <c r="G981" i="17"/>
  <c r="G980" i="17"/>
  <c r="G979" i="17"/>
  <c r="G978" i="17"/>
  <c r="G977" i="17"/>
  <c r="G976" i="17"/>
  <c r="G975" i="17"/>
  <c r="G974" i="17"/>
  <c r="G973" i="17"/>
  <c r="G972" i="17"/>
  <c r="G971" i="17"/>
  <c r="G970" i="17"/>
  <c r="G969" i="17"/>
  <c r="G968" i="17"/>
  <c r="G967" i="17"/>
  <c r="G966" i="17"/>
  <c r="G965" i="17"/>
  <c r="G964" i="17"/>
  <c r="G963" i="17"/>
  <c r="G962" i="17"/>
  <c r="G961" i="17"/>
  <c r="G960" i="17"/>
  <c r="G959" i="17"/>
  <c r="G958" i="17"/>
  <c r="G957" i="17"/>
  <c r="G956" i="17"/>
  <c r="G955" i="17"/>
  <c r="G954" i="17"/>
  <c r="G953" i="17"/>
  <c r="G952" i="17"/>
  <c r="G951" i="17"/>
  <c r="G950" i="17"/>
  <c r="G949" i="17"/>
  <c r="G948" i="17"/>
  <c r="G947" i="17"/>
  <c r="G946" i="17"/>
  <c r="G945" i="17"/>
  <c r="G944" i="17"/>
  <c r="G943" i="17"/>
  <c r="G942" i="17"/>
  <c r="G941" i="17"/>
  <c r="G940" i="17"/>
  <c r="G939" i="17"/>
  <c r="G938" i="17"/>
  <c r="G937" i="17"/>
  <c r="G936" i="17"/>
  <c r="G935" i="17"/>
  <c r="G934" i="17"/>
  <c r="G933" i="17"/>
  <c r="G932" i="17"/>
  <c r="G931" i="17"/>
  <c r="G930" i="17"/>
  <c r="G929" i="17"/>
  <c r="G928" i="17"/>
  <c r="G927" i="17"/>
  <c r="G926" i="17"/>
  <c r="G925" i="17"/>
  <c r="G924" i="17"/>
  <c r="G923" i="17"/>
  <c r="G922" i="17"/>
  <c r="G921" i="17"/>
  <c r="G920" i="17"/>
  <c r="G919" i="17"/>
  <c r="G918" i="17"/>
  <c r="G917" i="17"/>
  <c r="G916" i="17"/>
  <c r="G915" i="17"/>
  <c r="G914" i="17"/>
  <c r="G913" i="17"/>
  <c r="G912" i="17"/>
  <c r="G911" i="17"/>
  <c r="G910" i="17"/>
  <c r="G909" i="17"/>
  <c r="G908" i="17"/>
  <c r="G907" i="17"/>
  <c r="G906" i="17"/>
  <c r="G905" i="17"/>
  <c r="G904" i="17"/>
  <c r="G903" i="17"/>
  <c r="G902" i="17"/>
  <c r="G901" i="17"/>
  <c r="G900" i="17"/>
  <c r="G899" i="17"/>
  <c r="G898" i="17"/>
  <c r="G897" i="17"/>
  <c r="G896" i="17"/>
  <c r="G895" i="17"/>
  <c r="G894" i="17"/>
  <c r="G893" i="17"/>
  <c r="G892" i="17"/>
  <c r="G891" i="17"/>
  <c r="G890" i="17"/>
  <c r="G889" i="17"/>
  <c r="G888" i="17"/>
  <c r="G887" i="17"/>
  <c r="G886" i="17"/>
  <c r="G885" i="17"/>
  <c r="G884" i="17"/>
  <c r="G883" i="17"/>
  <c r="G882" i="17"/>
  <c r="G881" i="17"/>
  <c r="G880" i="17"/>
  <c r="G879" i="17"/>
  <c r="G878" i="17"/>
  <c r="G877" i="17"/>
  <c r="G876" i="17"/>
  <c r="G875" i="17"/>
  <c r="G874" i="17"/>
  <c r="G873" i="17"/>
  <c r="G872" i="17"/>
  <c r="G871" i="17"/>
  <c r="G870" i="17"/>
  <c r="G869" i="17"/>
  <c r="G868" i="17"/>
  <c r="G867" i="17"/>
  <c r="G866" i="17"/>
  <c r="G865" i="17"/>
  <c r="G864" i="17"/>
  <c r="G863" i="17"/>
  <c r="G862" i="17"/>
  <c r="G861" i="17"/>
  <c r="G860" i="17"/>
  <c r="G859" i="17"/>
  <c r="G858" i="17"/>
  <c r="G857" i="17"/>
  <c r="G856" i="17"/>
  <c r="G855" i="17"/>
  <c r="G854" i="17"/>
  <c r="G853" i="17"/>
  <c r="G852" i="17"/>
  <c r="G851" i="17"/>
  <c r="G850" i="17"/>
  <c r="G849" i="17"/>
  <c r="G848" i="17"/>
  <c r="G847" i="17"/>
  <c r="G846" i="17"/>
  <c r="G845" i="17"/>
  <c r="G844" i="17"/>
  <c r="G843" i="17"/>
  <c r="G842" i="17"/>
  <c r="G841" i="17"/>
  <c r="G840" i="17"/>
  <c r="G839" i="17"/>
  <c r="G838" i="17"/>
  <c r="G837" i="17"/>
  <c r="G836" i="17"/>
  <c r="G835" i="17"/>
  <c r="G834" i="17"/>
  <c r="G833" i="17"/>
  <c r="G832" i="17"/>
  <c r="G831" i="17"/>
  <c r="G830" i="17"/>
  <c r="G829" i="17"/>
  <c r="G828" i="17"/>
  <c r="G827" i="17"/>
  <c r="G826" i="17"/>
  <c r="G825" i="17"/>
  <c r="G824" i="17"/>
  <c r="G823" i="17"/>
  <c r="G822" i="17"/>
  <c r="G821" i="17"/>
  <c r="G820" i="17"/>
  <c r="G819" i="17"/>
  <c r="G818" i="17"/>
  <c r="G817" i="17"/>
  <c r="G816" i="17"/>
  <c r="G815" i="17"/>
  <c r="G814" i="17"/>
  <c r="G813" i="17"/>
  <c r="G812" i="17"/>
  <c r="G811" i="17"/>
  <c r="G810" i="17"/>
  <c r="G809" i="17"/>
  <c r="G808" i="17"/>
  <c r="G807" i="17"/>
  <c r="G806" i="17"/>
  <c r="G805" i="17"/>
  <c r="G804" i="17"/>
  <c r="G803" i="17"/>
  <c r="G802" i="17"/>
  <c r="G801" i="17"/>
  <c r="G800" i="17"/>
  <c r="G799" i="17"/>
  <c r="G798" i="17"/>
  <c r="G797" i="17"/>
  <c r="G796" i="17"/>
  <c r="G795" i="17"/>
  <c r="G794" i="17"/>
  <c r="G793" i="17"/>
  <c r="G792" i="17"/>
  <c r="G791" i="17"/>
  <c r="G790" i="17"/>
  <c r="G789" i="17"/>
  <c r="G788" i="17"/>
  <c r="G787" i="17"/>
  <c r="G786" i="17"/>
  <c r="G785" i="17"/>
  <c r="G784" i="17"/>
  <c r="G783" i="17"/>
  <c r="G782" i="17"/>
  <c r="G781" i="17"/>
  <c r="G780" i="17"/>
  <c r="G779" i="17"/>
  <c r="G778" i="17"/>
  <c r="G777" i="17"/>
  <c r="G776" i="17"/>
  <c r="G775" i="17"/>
  <c r="G774" i="17"/>
  <c r="G773" i="17"/>
  <c r="G772" i="17"/>
  <c r="G771" i="17"/>
  <c r="G770" i="17"/>
  <c r="G769" i="17"/>
  <c r="G768" i="17"/>
  <c r="G767" i="17"/>
  <c r="G766" i="17"/>
  <c r="G765" i="17"/>
  <c r="G764" i="17"/>
  <c r="G763" i="17"/>
  <c r="G762" i="17"/>
  <c r="G761" i="17"/>
  <c r="G760" i="17"/>
  <c r="G759" i="17"/>
  <c r="G758" i="17"/>
  <c r="G757" i="17"/>
  <c r="G756" i="17"/>
  <c r="G755" i="17"/>
  <c r="G754" i="17"/>
  <c r="G753" i="17"/>
  <c r="G752" i="17"/>
  <c r="G751" i="17"/>
  <c r="G750" i="17"/>
  <c r="G749" i="17"/>
  <c r="G748" i="17"/>
  <c r="G747" i="17"/>
  <c r="G746" i="17"/>
  <c r="G745" i="17"/>
  <c r="G744" i="17"/>
  <c r="G743" i="17"/>
  <c r="G742" i="17"/>
  <c r="G741" i="17"/>
  <c r="G740" i="17"/>
  <c r="G739" i="17"/>
  <c r="G738" i="17"/>
  <c r="G737" i="17"/>
  <c r="G736" i="17"/>
  <c r="G735" i="17"/>
  <c r="G734" i="17"/>
  <c r="G733" i="17"/>
  <c r="G732" i="17"/>
  <c r="G731" i="17"/>
  <c r="G730" i="17"/>
  <c r="G729" i="17"/>
  <c r="G728" i="17"/>
  <c r="G727" i="17"/>
  <c r="G726" i="17"/>
  <c r="G725" i="17"/>
  <c r="G724" i="17"/>
  <c r="G723" i="17"/>
  <c r="G722" i="17"/>
  <c r="G721" i="17"/>
  <c r="G720" i="17"/>
  <c r="G719" i="17"/>
  <c r="G718" i="17"/>
  <c r="G717" i="17"/>
  <c r="G716" i="17"/>
  <c r="G715" i="17"/>
  <c r="G714" i="17"/>
  <c r="G713" i="17"/>
  <c r="G712" i="17"/>
  <c r="G711" i="17"/>
  <c r="G710" i="17"/>
  <c r="G709" i="17"/>
  <c r="G708" i="17"/>
  <c r="G707" i="17"/>
  <c r="G706" i="17"/>
  <c r="G705" i="17"/>
  <c r="G704" i="17"/>
  <c r="G703" i="17"/>
  <c r="G702" i="17"/>
  <c r="G701" i="17"/>
  <c r="G700" i="17"/>
  <c r="G699" i="17"/>
  <c r="G698" i="17"/>
  <c r="G697" i="17"/>
  <c r="G696" i="17"/>
  <c r="G695" i="17"/>
  <c r="G694" i="17"/>
  <c r="G693" i="17"/>
  <c r="G692" i="17"/>
  <c r="G691" i="17"/>
  <c r="G690" i="17"/>
  <c r="G689" i="17"/>
  <c r="G688" i="17"/>
  <c r="G687" i="17"/>
  <c r="G686" i="17"/>
  <c r="G685" i="17"/>
  <c r="G684" i="17"/>
  <c r="G683" i="17"/>
  <c r="G682" i="17"/>
  <c r="G681" i="17"/>
  <c r="G680" i="17"/>
  <c r="G679" i="17"/>
  <c r="G678" i="17"/>
  <c r="G677" i="17"/>
  <c r="G676" i="17"/>
  <c r="G675" i="17"/>
  <c r="G674" i="17"/>
  <c r="G673" i="17"/>
  <c r="G672" i="17"/>
  <c r="G671" i="17"/>
  <c r="G670" i="17"/>
  <c r="G669" i="17"/>
  <c r="G668" i="17"/>
  <c r="G667" i="17"/>
  <c r="G666" i="17"/>
  <c r="G665" i="17"/>
  <c r="G664" i="17"/>
  <c r="G663" i="17"/>
  <c r="G662" i="17"/>
  <c r="G661" i="17"/>
  <c r="G660" i="17"/>
  <c r="G659" i="17"/>
  <c r="G658" i="17"/>
  <c r="G657" i="17"/>
  <c r="G656" i="17"/>
  <c r="G655" i="17"/>
  <c r="G654" i="17"/>
  <c r="G653" i="17"/>
  <c r="G652" i="17"/>
  <c r="G651" i="17"/>
  <c r="G650" i="17"/>
  <c r="G649" i="17"/>
  <c r="G648" i="17"/>
  <c r="G647" i="17"/>
  <c r="G646" i="17"/>
  <c r="G645" i="17"/>
  <c r="G644" i="17"/>
  <c r="G643" i="17"/>
  <c r="G642" i="17"/>
  <c r="G641" i="17"/>
  <c r="G640" i="17"/>
  <c r="G639" i="17"/>
  <c r="G638" i="17"/>
  <c r="G637" i="17"/>
  <c r="G636" i="17"/>
  <c r="G635" i="17"/>
  <c r="G634" i="17"/>
  <c r="G633" i="17"/>
  <c r="G632" i="17"/>
  <c r="G631" i="17"/>
  <c r="G630" i="17"/>
  <c r="G629" i="17"/>
  <c r="G628" i="17"/>
  <c r="G627" i="17"/>
  <c r="G626" i="17"/>
  <c r="G625" i="17"/>
  <c r="G624" i="17"/>
  <c r="G623" i="17"/>
  <c r="G622" i="17"/>
  <c r="G621" i="17"/>
  <c r="G620" i="17"/>
  <c r="G619" i="17"/>
  <c r="G618" i="17"/>
  <c r="G617" i="17"/>
  <c r="G616" i="17"/>
  <c r="G615" i="17"/>
  <c r="G614" i="17"/>
  <c r="G613" i="17"/>
  <c r="G612" i="17"/>
  <c r="G611" i="17"/>
  <c r="G610" i="17"/>
  <c r="G609" i="17"/>
  <c r="G608" i="17"/>
  <c r="G607" i="17"/>
  <c r="G606" i="17"/>
  <c r="G605" i="17"/>
  <c r="G604" i="17"/>
  <c r="G603" i="17"/>
  <c r="G602" i="17"/>
  <c r="G601" i="17"/>
  <c r="G600" i="17"/>
  <c r="G599" i="17"/>
  <c r="G598" i="17"/>
  <c r="G597" i="17"/>
  <c r="G596" i="17"/>
  <c r="G595" i="17"/>
  <c r="G594" i="17"/>
  <c r="G593" i="17"/>
  <c r="G592" i="17"/>
  <c r="G591" i="17"/>
  <c r="G590" i="17"/>
  <c r="G589" i="17"/>
  <c r="G588" i="17"/>
  <c r="G587" i="17"/>
  <c r="G586" i="17"/>
  <c r="G585" i="17"/>
  <c r="G584" i="17"/>
  <c r="G583" i="17"/>
  <c r="G582" i="17"/>
  <c r="G581" i="17"/>
  <c r="G580" i="17"/>
  <c r="G579" i="17"/>
  <c r="G578" i="17"/>
  <c r="G577" i="17"/>
  <c r="G576" i="17"/>
  <c r="G575" i="17"/>
  <c r="G574" i="17"/>
  <c r="G573" i="17"/>
  <c r="G572" i="17"/>
  <c r="G571" i="17"/>
  <c r="G570" i="17"/>
  <c r="G569" i="17"/>
  <c r="G568" i="17"/>
  <c r="G567" i="17"/>
  <c r="G566" i="17"/>
  <c r="G565" i="17"/>
  <c r="G564" i="17"/>
  <c r="G563" i="17"/>
  <c r="G562" i="17"/>
  <c r="G561" i="17"/>
  <c r="G560" i="17"/>
  <c r="G559" i="17"/>
  <c r="G558" i="17"/>
  <c r="G557" i="17"/>
  <c r="G556" i="17"/>
  <c r="G555" i="17"/>
  <c r="G554" i="17"/>
  <c r="G553" i="17"/>
  <c r="G552" i="17"/>
  <c r="G551" i="17"/>
  <c r="G550" i="17"/>
  <c r="G549" i="17"/>
  <c r="G548" i="17"/>
  <c r="G547" i="17"/>
  <c r="G546" i="17"/>
  <c r="G545" i="17"/>
  <c r="G544" i="17"/>
  <c r="G543" i="17"/>
  <c r="G542" i="17"/>
  <c r="G541" i="17"/>
  <c r="G540" i="17"/>
  <c r="G539" i="17"/>
  <c r="G538" i="17"/>
  <c r="G537" i="17"/>
  <c r="G536" i="17"/>
  <c r="G535" i="17"/>
  <c r="G534" i="17"/>
  <c r="G533" i="17"/>
  <c r="G532" i="17"/>
  <c r="G531" i="17"/>
  <c r="G530" i="17"/>
  <c r="G529" i="17"/>
  <c r="G528" i="17"/>
  <c r="G527" i="17"/>
  <c r="G526" i="17"/>
  <c r="G525" i="17"/>
  <c r="G524" i="17"/>
  <c r="G523" i="17"/>
  <c r="G522" i="17"/>
  <c r="G521" i="17"/>
  <c r="G520" i="17"/>
  <c r="G519" i="17"/>
  <c r="G518" i="17"/>
  <c r="G517" i="17"/>
  <c r="G516" i="17"/>
  <c r="G515" i="17"/>
  <c r="G514" i="17"/>
  <c r="G513" i="17"/>
  <c r="G512" i="17"/>
  <c r="G511" i="17"/>
  <c r="G510" i="17"/>
  <c r="G509" i="17"/>
  <c r="G508" i="17"/>
  <c r="G507" i="17"/>
  <c r="G506" i="17"/>
  <c r="G505" i="17"/>
  <c r="G504" i="17"/>
  <c r="G503" i="17"/>
  <c r="G502" i="17"/>
  <c r="G501" i="17"/>
  <c r="G500" i="17"/>
  <c r="G499" i="17"/>
  <c r="G498" i="17"/>
  <c r="G497" i="17"/>
  <c r="G496" i="17"/>
  <c r="G495" i="17"/>
  <c r="G494" i="17"/>
  <c r="G493" i="17"/>
  <c r="G492" i="17"/>
  <c r="G491" i="17"/>
  <c r="G490" i="17"/>
  <c r="G489" i="17"/>
  <c r="G488" i="17"/>
  <c r="G487" i="17"/>
  <c r="G486" i="17"/>
  <c r="G485" i="17"/>
  <c r="G484" i="17"/>
  <c r="G483" i="17"/>
  <c r="G482" i="17"/>
  <c r="G481" i="17"/>
  <c r="G480" i="17"/>
  <c r="G479" i="17"/>
  <c r="G478" i="17"/>
  <c r="G477" i="17"/>
  <c r="G476" i="17"/>
  <c r="G475" i="17"/>
  <c r="G474" i="17"/>
  <c r="G473" i="17"/>
  <c r="G472" i="17"/>
  <c r="G471" i="17"/>
  <c r="G470" i="17"/>
  <c r="G469" i="17"/>
  <c r="G468" i="17"/>
  <c r="G467" i="17"/>
  <c r="G466" i="17"/>
  <c r="G465" i="17"/>
  <c r="G464" i="17"/>
  <c r="G463" i="17"/>
  <c r="G462" i="17"/>
  <c r="G461" i="17"/>
  <c r="G460" i="17"/>
  <c r="G459" i="17"/>
  <c r="G458" i="17"/>
  <c r="G457" i="17"/>
  <c r="G456" i="17"/>
  <c r="G455" i="17"/>
  <c r="G454" i="17"/>
  <c r="G453" i="17"/>
  <c r="G452" i="17"/>
  <c r="G451" i="17"/>
  <c r="G450" i="17"/>
  <c r="G449" i="17"/>
  <c r="G448" i="17"/>
  <c r="G447" i="17"/>
  <c r="G446" i="17"/>
  <c r="G445" i="17"/>
  <c r="G444" i="17"/>
  <c r="G443" i="17"/>
  <c r="G442" i="17"/>
  <c r="G441" i="17"/>
  <c r="G440" i="17"/>
  <c r="G439" i="17"/>
  <c r="G438" i="17"/>
  <c r="G437" i="17"/>
  <c r="G436" i="17"/>
  <c r="G435" i="17"/>
  <c r="G434" i="17"/>
  <c r="G433" i="17"/>
  <c r="G432" i="17"/>
  <c r="G431" i="17"/>
  <c r="G430" i="17"/>
  <c r="G429" i="17"/>
  <c r="G428" i="17"/>
  <c r="G427" i="17"/>
  <c r="G426" i="17"/>
  <c r="G425" i="17"/>
  <c r="G424" i="17"/>
  <c r="G423" i="17"/>
  <c r="G422" i="17"/>
  <c r="G421" i="17"/>
  <c r="G420" i="17"/>
  <c r="G419" i="17"/>
  <c r="G418" i="17"/>
  <c r="G417" i="17"/>
  <c r="G416" i="17"/>
  <c r="G415" i="17"/>
  <c r="G414" i="17"/>
  <c r="G413" i="17"/>
  <c r="G412" i="17"/>
  <c r="G411" i="17"/>
  <c r="G410" i="17"/>
  <c r="G409" i="17"/>
  <c r="G408" i="17"/>
  <c r="G407" i="17"/>
  <c r="G406" i="17"/>
  <c r="G405" i="17"/>
  <c r="G404" i="17"/>
  <c r="G403" i="17"/>
  <c r="G402" i="17"/>
  <c r="G401" i="17"/>
  <c r="G400" i="17"/>
  <c r="G399" i="17"/>
  <c r="G398" i="17"/>
  <c r="G397" i="17"/>
  <c r="G396" i="17"/>
  <c r="G395" i="17"/>
  <c r="G394" i="17"/>
  <c r="G393" i="17"/>
  <c r="G392" i="17"/>
  <c r="G391" i="17"/>
  <c r="G390" i="17"/>
  <c r="G389" i="17"/>
  <c r="G388" i="17"/>
  <c r="G387" i="17"/>
  <c r="G386" i="17"/>
  <c r="E406" i="17"/>
  <c r="E405" i="17"/>
  <c r="E404" i="17"/>
  <c r="E403" i="17"/>
  <c r="E402" i="17"/>
  <c r="E401" i="17"/>
  <c r="E400" i="17"/>
  <c r="E399" i="17"/>
  <c r="E398" i="17"/>
  <c r="E397" i="17"/>
  <c r="E396" i="17"/>
  <c r="E395" i="17"/>
  <c r="E394" i="17"/>
  <c r="E393" i="17"/>
  <c r="E392" i="17"/>
  <c r="E391" i="17"/>
  <c r="E390" i="17"/>
  <c r="E389" i="17"/>
  <c r="E388" i="17"/>
  <c r="E387" i="17"/>
  <c r="E386" i="17"/>
  <c r="E407" i="17"/>
  <c r="H30" i="15" l="1"/>
  <c r="H26" i="15"/>
  <c r="S30" i="15"/>
  <c r="R30" i="15"/>
  <c r="Q30" i="15"/>
  <c r="P30" i="15"/>
  <c r="O30" i="15"/>
  <c r="N30" i="15"/>
  <c r="M30" i="15"/>
  <c r="L30" i="15"/>
  <c r="K30" i="15"/>
  <c r="J30" i="15"/>
  <c r="I30" i="15"/>
  <c r="S26" i="15"/>
  <c r="R26" i="15"/>
  <c r="Q26" i="15"/>
  <c r="P26" i="15"/>
  <c r="O26" i="15"/>
  <c r="N26" i="15"/>
  <c r="M26" i="15"/>
  <c r="L26" i="15"/>
  <c r="K26" i="15"/>
  <c r="J26" i="15"/>
  <c r="I26" i="15"/>
  <c r="V42" i="2"/>
  <c r="V41" i="2"/>
  <c r="V40" i="2"/>
  <c r="V37" i="2"/>
  <c r="V36" i="2" s="1"/>
  <c r="V35" i="2"/>
  <c r="V34" i="2"/>
  <c r="S33" i="2"/>
  <c r="R33" i="2"/>
  <c r="Q33" i="2"/>
  <c r="P33" i="2"/>
  <c r="O33" i="2"/>
  <c r="N33" i="2"/>
  <c r="M33" i="2"/>
  <c r="L33" i="2"/>
  <c r="K33" i="2"/>
  <c r="J33" i="2"/>
  <c r="I33" i="2"/>
  <c r="H33" i="2"/>
  <c r="V32" i="2"/>
  <c r="V31" i="2"/>
  <c r="V30" i="2" s="1"/>
  <c r="S30" i="2"/>
  <c r="R30" i="2"/>
  <c r="Q30" i="2"/>
  <c r="Q39" i="2" s="1"/>
  <c r="P30" i="2"/>
  <c r="P39" i="2" s="1"/>
  <c r="O30" i="2"/>
  <c r="N30" i="2"/>
  <c r="M30" i="2"/>
  <c r="L30" i="2"/>
  <c r="K30" i="2"/>
  <c r="J30" i="2"/>
  <c r="I30" i="2"/>
  <c r="H30" i="2"/>
  <c r="H39" i="2" s="1"/>
  <c r="S35" i="15" l="1"/>
  <c r="R39" i="2"/>
  <c r="K35" i="15"/>
  <c r="K39" i="2"/>
  <c r="J39" i="2"/>
  <c r="I39" i="2"/>
  <c r="I35" i="15"/>
  <c r="H35" i="15"/>
  <c r="L35" i="15"/>
  <c r="N35" i="15"/>
  <c r="O35" i="15"/>
  <c r="J35" i="15"/>
  <c r="P35" i="15"/>
  <c r="Q35" i="15"/>
  <c r="R35" i="15"/>
  <c r="M35" i="15"/>
  <c r="V33" i="2"/>
  <c r="V39" i="2" s="1"/>
  <c r="L39" i="2"/>
  <c r="M39" i="2"/>
  <c r="S39" i="2"/>
  <c r="N39" i="2"/>
  <c r="O39" i="2"/>
  <c r="E426" i="17" l="1"/>
  <c r="E425" i="17"/>
  <c r="E424" i="17"/>
  <c r="E423" i="17"/>
  <c r="E422" i="17"/>
  <c r="E421" i="17"/>
  <c r="E420" i="17"/>
  <c r="E419" i="17"/>
  <c r="E418" i="17"/>
  <c r="E417" i="17"/>
  <c r="E416" i="17"/>
  <c r="E415" i="17"/>
  <c r="E414" i="17"/>
  <c r="E413" i="17"/>
  <c r="E412" i="17"/>
  <c r="E411" i="17"/>
  <c r="E410" i="17"/>
  <c r="E409" i="17"/>
  <c r="E408" i="17"/>
  <c r="E427" i="17"/>
  <c r="S42" i="15" l="1"/>
  <c r="S46" i="15"/>
  <c r="S55" i="2"/>
  <c r="S52" i="2"/>
  <c r="S49" i="2"/>
  <c r="S51" i="15" l="1"/>
  <c r="S57" i="2"/>
  <c r="E446" i="17" l="1"/>
  <c r="E445" i="17"/>
  <c r="E444" i="17"/>
  <c r="E443" i="17"/>
  <c r="E442" i="17"/>
  <c r="E441" i="17"/>
  <c r="E440" i="17"/>
  <c r="E439" i="17"/>
  <c r="E438" i="17"/>
  <c r="E437" i="17"/>
  <c r="E436" i="17"/>
  <c r="E435" i="17"/>
  <c r="E434" i="17"/>
  <c r="E433" i="17"/>
  <c r="E432" i="17"/>
  <c r="E431" i="17"/>
  <c r="E430" i="17"/>
  <c r="E429" i="17"/>
  <c r="E428" i="17"/>
  <c r="E447" i="17"/>
  <c r="R46" i="15"/>
  <c r="R42" i="15"/>
  <c r="R55" i="2"/>
  <c r="R52" i="2"/>
  <c r="R49" i="2"/>
  <c r="R57" i="2" l="1"/>
  <c r="R51" i="15"/>
  <c r="E467" i="17"/>
  <c r="E466" i="17"/>
  <c r="E465" i="17"/>
  <c r="E464" i="17"/>
  <c r="E463" i="17"/>
  <c r="E462" i="17"/>
  <c r="E461" i="17"/>
  <c r="E460" i="17"/>
  <c r="E459" i="17"/>
  <c r="E458" i="17"/>
  <c r="E457" i="17"/>
  <c r="E456" i="17"/>
  <c r="E455" i="17"/>
  <c r="E454" i="17"/>
  <c r="E453" i="17"/>
  <c r="E452" i="17"/>
  <c r="E451" i="17"/>
  <c r="E450" i="17"/>
  <c r="E449" i="17"/>
  <c r="E448" i="17"/>
  <c r="E468" i="17"/>
  <c r="Q42" i="15" l="1"/>
  <c r="Q46" i="15"/>
  <c r="Q55" i="2"/>
  <c r="Q52" i="2"/>
  <c r="Q49" i="2"/>
  <c r="Q57" i="2" s="1"/>
  <c r="Q51" i="15" l="1"/>
  <c r="L78" i="4" l="1"/>
  <c r="L103" i="4"/>
  <c r="J103" i="4"/>
  <c r="D103" i="4"/>
  <c r="L102" i="4"/>
  <c r="J102" i="4"/>
  <c r="D102" i="4"/>
  <c r="L97" i="4"/>
  <c r="J97" i="4"/>
  <c r="D97" i="4"/>
  <c r="L94" i="4"/>
  <c r="J94" i="4"/>
  <c r="D94" i="4"/>
  <c r="L84" i="4" l="1"/>
  <c r="J84" i="4"/>
  <c r="D84" i="4"/>
  <c r="I33" i="4"/>
  <c r="E487" i="17"/>
  <c r="E486" i="17"/>
  <c r="E485" i="17"/>
  <c r="E484" i="17"/>
  <c r="E483" i="17"/>
  <c r="E482" i="17"/>
  <c r="E481" i="17"/>
  <c r="E480" i="17"/>
  <c r="E479" i="17"/>
  <c r="E478" i="17"/>
  <c r="E477" i="17"/>
  <c r="E476" i="17"/>
  <c r="E475" i="17"/>
  <c r="E474" i="17"/>
  <c r="E473" i="17"/>
  <c r="E472" i="17"/>
  <c r="E471" i="17"/>
  <c r="E470" i="17"/>
  <c r="E469" i="17"/>
  <c r="E488" i="17"/>
  <c r="P42" i="15" l="1"/>
  <c r="P46" i="15"/>
  <c r="P55" i="2"/>
  <c r="P52" i="2"/>
  <c r="P49" i="2"/>
  <c r="P57" i="2" s="1"/>
  <c r="L101" i="4"/>
  <c r="L100" i="4"/>
  <c r="L99" i="4"/>
  <c r="L98" i="4"/>
  <c r="L95" i="4"/>
  <c r="L93" i="4"/>
  <c r="L91" i="4"/>
  <c r="L90" i="4"/>
  <c r="L89" i="4"/>
  <c r="L88" i="4"/>
  <c r="L87" i="4"/>
  <c r="L86" i="4"/>
  <c r="L83" i="4"/>
  <c r="L82" i="4"/>
  <c r="L81" i="4"/>
  <c r="L80" i="4"/>
  <c r="L79" i="4"/>
  <c r="J101" i="4"/>
  <c r="J100" i="4"/>
  <c r="J99" i="4"/>
  <c r="J98" i="4"/>
  <c r="J95" i="4"/>
  <c r="J91" i="4"/>
  <c r="J90" i="4"/>
  <c r="J89" i="4"/>
  <c r="J88" i="4"/>
  <c r="J87" i="4"/>
  <c r="J86" i="4"/>
  <c r="J83" i="4"/>
  <c r="J82" i="4"/>
  <c r="J81" i="4"/>
  <c r="J80" i="4"/>
  <c r="J79" i="4"/>
  <c r="J78" i="4"/>
  <c r="D101" i="4"/>
  <c r="D100" i="4"/>
  <c r="D99" i="4"/>
  <c r="D98" i="4"/>
  <c r="D95" i="4"/>
  <c r="D93" i="4"/>
  <c r="D91" i="4"/>
  <c r="D90" i="4"/>
  <c r="D89" i="4"/>
  <c r="D88" i="4"/>
  <c r="D87" i="4"/>
  <c r="D86" i="4"/>
  <c r="D83" i="4"/>
  <c r="D82" i="4"/>
  <c r="D81" i="4"/>
  <c r="D80" i="4"/>
  <c r="D79" i="4"/>
  <c r="D78" i="4"/>
  <c r="I38" i="4"/>
  <c r="E510" i="17"/>
  <c r="E509" i="17"/>
  <c r="E508" i="17"/>
  <c r="E507" i="17"/>
  <c r="E506" i="17"/>
  <c r="E505" i="17"/>
  <c r="E504" i="17"/>
  <c r="E503" i="17"/>
  <c r="E502" i="17"/>
  <c r="E501" i="17"/>
  <c r="E500" i="17"/>
  <c r="E499" i="17"/>
  <c r="E498" i="17"/>
  <c r="E497" i="17"/>
  <c r="E496" i="17"/>
  <c r="E495" i="17"/>
  <c r="E494" i="17"/>
  <c r="E493" i="17"/>
  <c r="E492" i="17"/>
  <c r="E491" i="17"/>
  <c r="E490" i="17"/>
  <c r="E489" i="17"/>
  <c r="E511" i="17"/>
  <c r="C113" i="4" l="1"/>
  <c r="P51" i="15"/>
  <c r="O46" i="15" l="1"/>
  <c r="O42" i="15"/>
  <c r="O55" i="2"/>
  <c r="O52" i="2"/>
  <c r="O49" i="2"/>
  <c r="O51" i="15" l="1"/>
  <c r="O57" i="2"/>
  <c r="E531" i="17" l="1"/>
  <c r="E530" i="17"/>
  <c r="E529" i="17"/>
  <c r="E528" i="17"/>
  <c r="E527" i="17"/>
  <c r="E526" i="17"/>
  <c r="E525" i="17"/>
  <c r="E524" i="17"/>
  <c r="E523" i="17"/>
  <c r="E522" i="17"/>
  <c r="E521" i="17"/>
  <c r="E520" i="17"/>
  <c r="E519" i="17"/>
  <c r="E518" i="17"/>
  <c r="E517" i="17"/>
  <c r="E516" i="17"/>
  <c r="E515" i="17"/>
  <c r="E514" i="17"/>
  <c r="E513" i="17"/>
  <c r="E512" i="17"/>
  <c r="E532" i="17"/>
  <c r="N42" i="15" l="1"/>
  <c r="N46" i="15"/>
  <c r="N55" i="2"/>
  <c r="N52" i="2"/>
  <c r="N49" i="2"/>
  <c r="N57" i="2" l="1"/>
  <c r="N51" i="15"/>
  <c r="E554" i="17" l="1"/>
  <c r="E553" i="17"/>
  <c r="E552" i="17"/>
  <c r="E551" i="17"/>
  <c r="E550" i="17"/>
  <c r="E549" i="17"/>
  <c r="E548" i="17"/>
  <c r="E547" i="17"/>
  <c r="E546" i="17"/>
  <c r="E545" i="17"/>
  <c r="E544" i="17"/>
  <c r="E543" i="17"/>
  <c r="E542" i="17"/>
  <c r="E541" i="17"/>
  <c r="E540" i="17"/>
  <c r="E539" i="17"/>
  <c r="E538" i="17"/>
  <c r="E537" i="17"/>
  <c r="E536" i="17"/>
  <c r="E535" i="17"/>
  <c r="E534" i="17"/>
  <c r="E533" i="17"/>
  <c r="M42" i="15" l="1"/>
  <c r="M46" i="15"/>
  <c r="M55" i="2"/>
  <c r="M52" i="2"/>
  <c r="M49" i="2"/>
  <c r="M57" i="2" s="1"/>
  <c r="E574" i="17"/>
  <c r="E573" i="17"/>
  <c r="E572" i="17"/>
  <c r="E571" i="17"/>
  <c r="E570" i="17"/>
  <c r="E569" i="17"/>
  <c r="E568" i="17"/>
  <c r="E567" i="17"/>
  <c r="E566" i="17"/>
  <c r="E565" i="17"/>
  <c r="E564" i="17"/>
  <c r="E563" i="17"/>
  <c r="E562" i="17"/>
  <c r="E561" i="17"/>
  <c r="E560" i="17"/>
  <c r="E559" i="17"/>
  <c r="E558" i="17"/>
  <c r="E557" i="17"/>
  <c r="E556" i="17"/>
  <c r="E555" i="17"/>
  <c r="E575" i="17"/>
  <c r="M51" i="15" l="1"/>
  <c r="L46" i="15"/>
  <c r="L42" i="15"/>
  <c r="E1137" i="17"/>
  <c r="E1136" i="17"/>
  <c r="E1135" i="17"/>
  <c r="E1134" i="17"/>
  <c r="E1133" i="17"/>
  <c r="E1132" i="17"/>
  <c r="E1131" i="17"/>
  <c r="E1130" i="17"/>
  <c r="E1129" i="17"/>
  <c r="E1128" i="17"/>
  <c r="E1127" i="17"/>
  <c r="E1126" i="17"/>
  <c r="E1125" i="17"/>
  <c r="E1124" i="17"/>
  <c r="E1123" i="17"/>
  <c r="E1122" i="17"/>
  <c r="E1121" i="17"/>
  <c r="E1120" i="17"/>
  <c r="E1119" i="17"/>
  <c r="E1118" i="17"/>
  <c r="E1117" i="17"/>
  <c r="E1116" i="17"/>
  <c r="E1115" i="17"/>
  <c r="E1114" i="17"/>
  <c r="E1113" i="17"/>
  <c r="E1112" i="17"/>
  <c r="E1111" i="17"/>
  <c r="E1110" i="17"/>
  <c r="E1109" i="17"/>
  <c r="E1108" i="17"/>
  <c r="E1107" i="17"/>
  <c r="E1106" i="17"/>
  <c r="E1105" i="17"/>
  <c r="E1104" i="17"/>
  <c r="E1103" i="17"/>
  <c r="E1102" i="17"/>
  <c r="E1101" i="17"/>
  <c r="E1100" i="17"/>
  <c r="E1099" i="17"/>
  <c r="E1098" i="17"/>
  <c r="E1097" i="17"/>
  <c r="E1096" i="17"/>
  <c r="E1095" i="17"/>
  <c r="E1094" i="17"/>
  <c r="E1093" i="17"/>
  <c r="E1092" i="17"/>
  <c r="E1091" i="17"/>
  <c r="E1090" i="17"/>
  <c r="E1089" i="17"/>
  <c r="E1088" i="17"/>
  <c r="E1087" i="17"/>
  <c r="E1086" i="17"/>
  <c r="E1085" i="17"/>
  <c r="E1084" i="17"/>
  <c r="E1083" i="17"/>
  <c r="E1082" i="17"/>
  <c r="E1081" i="17"/>
  <c r="E1080" i="17"/>
  <c r="E1079" i="17"/>
  <c r="E1078" i="17"/>
  <c r="E1077" i="17"/>
  <c r="E1076" i="17"/>
  <c r="E1075" i="17"/>
  <c r="E1074" i="17"/>
  <c r="E1073" i="17"/>
  <c r="E1072" i="17"/>
  <c r="E1071" i="17"/>
  <c r="E1070" i="17"/>
  <c r="E1069" i="17"/>
  <c r="E1068" i="17"/>
  <c r="E1067" i="17"/>
  <c r="E1066" i="17"/>
  <c r="E1065" i="17"/>
  <c r="E1064" i="17"/>
  <c r="E1063" i="17"/>
  <c r="E1062" i="17"/>
  <c r="E1061" i="17"/>
  <c r="E1060" i="17"/>
  <c r="E1059" i="17"/>
  <c r="E1058" i="17"/>
  <c r="E1057" i="17"/>
  <c r="E1056" i="17"/>
  <c r="E1055" i="17"/>
  <c r="E1054" i="17"/>
  <c r="E1053" i="17"/>
  <c r="E1052" i="17"/>
  <c r="E1051" i="17"/>
  <c r="E1050" i="17"/>
  <c r="E1049" i="17"/>
  <c r="E1048" i="17"/>
  <c r="E1047" i="17"/>
  <c r="E1046" i="17"/>
  <c r="E1045" i="17"/>
  <c r="E1044" i="17"/>
  <c r="E1043" i="17"/>
  <c r="E1042" i="17"/>
  <c r="E1041" i="17"/>
  <c r="E1040" i="17"/>
  <c r="E1039" i="17"/>
  <c r="E1038" i="17"/>
  <c r="E1037" i="17"/>
  <c r="E1036" i="17"/>
  <c r="E1035" i="17"/>
  <c r="E1034" i="17"/>
  <c r="E1033" i="17"/>
  <c r="E1032" i="17"/>
  <c r="E1031" i="17"/>
  <c r="E1030" i="17"/>
  <c r="E1029" i="17"/>
  <c r="E1028" i="17"/>
  <c r="E1027" i="17"/>
  <c r="E1026" i="17"/>
  <c r="E1025" i="17"/>
  <c r="E1024" i="17"/>
  <c r="E1023" i="17"/>
  <c r="E1022" i="17"/>
  <c r="E1021" i="17"/>
  <c r="E1020" i="17"/>
  <c r="E1019" i="17"/>
  <c r="E1018" i="17"/>
  <c r="E1017" i="17"/>
  <c r="E1016" i="17"/>
  <c r="E1015" i="17"/>
  <c r="E1014" i="17"/>
  <c r="E1013" i="17"/>
  <c r="E1012" i="17"/>
  <c r="E1011" i="17"/>
  <c r="E1010" i="17"/>
  <c r="E1009" i="17"/>
  <c r="E1008" i="17"/>
  <c r="E1007" i="17"/>
  <c r="E1006" i="17"/>
  <c r="E1005" i="17"/>
  <c r="E1004" i="17"/>
  <c r="E1003" i="17"/>
  <c r="E1002" i="17"/>
  <c r="E1001" i="17"/>
  <c r="E1000" i="17"/>
  <c r="E999" i="17"/>
  <c r="E998" i="17"/>
  <c r="E997" i="17"/>
  <c r="E996" i="17"/>
  <c r="E995" i="17"/>
  <c r="E994" i="17"/>
  <c r="E993" i="17"/>
  <c r="E992" i="17"/>
  <c r="E991" i="17"/>
  <c r="E990" i="17"/>
  <c r="E989" i="17"/>
  <c r="E988" i="17"/>
  <c r="E987" i="17"/>
  <c r="E986" i="17"/>
  <c r="E985" i="17"/>
  <c r="E984" i="17"/>
  <c r="E983" i="17"/>
  <c r="E982" i="17"/>
  <c r="E981" i="17"/>
  <c r="E980" i="17"/>
  <c r="E979" i="17"/>
  <c r="E978" i="17"/>
  <c r="E977" i="17"/>
  <c r="E976" i="17"/>
  <c r="E975" i="17"/>
  <c r="E974" i="17"/>
  <c r="E973" i="17"/>
  <c r="E972" i="17"/>
  <c r="E971" i="17"/>
  <c r="E970" i="17"/>
  <c r="E969" i="17"/>
  <c r="E968" i="17"/>
  <c r="E967" i="17"/>
  <c r="E966" i="17"/>
  <c r="E965" i="17"/>
  <c r="E964" i="17"/>
  <c r="E963" i="17"/>
  <c r="E962" i="17"/>
  <c r="E961" i="17"/>
  <c r="E960" i="17"/>
  <c r="E959" i="17"/>
  <c r="E958" i="17"/>
  <c r="E957" i="17"/>
  <c r="E956" i="17"/>
  <c r="E955" i="17"/>
  <c r="E954" i="17"/>
  <c r="E953" i="17"/>
  <c r="E952" i="17"/>
  <c r="E951" i="17"/>
  <c r="E950" i="17"/>
  <c r="E949" i="17"/>
  <c r="E948" i="17"/>
  <c r="E947" i="17"/>
  <c r="E946" i="17"/>
  <c r="E945" i="17"/>
  <c r="E944" i="17"/>
  <c r="E943" i="17"/>
  <c r="E942" i="17"/>
  <c r="E941" i="17"/>
  <c r="E940" i="17"/>
  <c r="E939" i="17"/>
  <c r="E938" i="17"/>
  <c r="E937" i="17"/>
  <c r="E936" i="17"/>
  <c r="E935" i="17"/>
  <c r="E934" i="17"/>
  <c r="E933" i="17"/>
  <c r="E932" i="17"/>
  <c r="E931" i="17"/>
  <c r="E930" i="17"/>
  <c r="E929" i="17"/>
  <c r="E928" i="17"/>
  <c r="E927" i="17"/>
  <c r="E926" i="17"/>
  <c r="E925" i="17"/>
  <c r="E924" i="17"/>
  <c r="E923" i="17"/>
  <c r="E922" i="17"/>
  <c r="E921" i="17"/>
  <c r="E920" i="17"/>
  <c r="E919" i="17"/>
  <c r="E918" i="17"/>
  <c r="E917" i="17"/>
  <c r="E916" i="17"/>
  <c r="E915" i="17"/>
  <c r="E914" i="17"/>
  <c r="E913" i="17"/>
  <c r="E912" i="17"/>
  <c r="E911" i="17"/>
  <c r="E910" i="17"/>
  <c r="E909" i="17"/>
  <c r="E908" i="17"/>
  <c r="E907" i="17"/>
  <c r="E906" i="17"/>
  <c r="E905" i="17"/>
  <c r="E904" i="17"/>
  <c r="E903" i="17"/>
  <c r="E902" i="17"/>
  <c r="E901" i="17"/>
  <c r="E900" i="17"/>
  <c r="E899" i="17"/>
  <c r="E898" i="17"/>
  <c r="E897" i="17"/>
  <c r="E896" i="17"/>
  <c r="E895" i="17"/>
  <c r="E894" i="17"/>
  <c r="E893" i="17"/>
  <c r="E892" i="17"/>
  <c r="E891" i="17"/>
  <c r="E890" i="17"/>
  <c r="E889" i="17"/>
  <c r="E888" i="17"/>
  <c r="E887" i="17"/>
  <c r="E886" i="17"/>
  <c r="E885" i="17"/>
  <c r="E884" i="17"/>
  <c r="E883" i="17"/>
  <c r="E882" i="17"/>
  <c r="E881" i="17"/>
  <c r="E880" i="17"/>
  <c r="E879" i="17"/>
  <c r="E878" i="17"/>
  <c r="E877" i="17"/>
  <c r="E876" i="17"/>
  <c r="E875" i="17"/>
  <c r="E874" i="17"/>
  <c r="E873" i="17"/>
  <c r="E872" i="17"/>
  <c r="E871" i="17"/>
  <c r="E870" i="17"/>
  <c r="E869" i="17"/>
  <c r="E868" i="17"/>
  <c r="E867" i="17"/>
  <c r="E866" i="17"/>
  <c r="E865" i="17"/>
  <c r="E864" i="17"/>
  <c r="E863" i="17"/>
  <c r="E862" i="17"/>
  <c r="E861" i="17"/>
  <c r="E860" i="17"/>
  <c r="E859" i="17"/>
  <c r="E858" i="17"/>
  <c r="E857" i="17"/>
  <c r="E856" i="17"/>
  <c r="E855" i="17"/>
  <c r="E854" i="17"/>
  <c r="E853" i="17"/>
  <c r="E852" i="17"/>
  <c r="E851" i="17"/>
  <c r="E850" i="17"/>
  <c r="E849" i="17"/>
  <c r="E848" i="17"/>
  <c r="E847" i="17"/>
  <c r="E846" i="17"/>
  <c r="E845" i="17"/>
  <c r="E844" i="17"/>
  <c r="E843" i="17"/>
  <c r="E842" i="17"/>
  <c r="E841" i="17"/>
  <c r="E840" i="17"/>
  <c r="E839" i="17"/>
  <c r="E838" i="17"/>
  <c r="E837" i="17"/>
  <c r="E836" i="17"/>
  <c r="E835" i="17"/>
  <c r="E834" i="17"/>
  <c r="E833" i="17"/>
  <c r="E832" i="17"/>
  <c r="E831" i="17"/>
  <c r="E830" i="17"/>
  <c r="E829" i="17"/>
  <c r="E828" i="17"/>
  <c r="E827" i="17"/>
  <c r="E826" i="17"/>
  <c r="E825" i="17"/>
  <c r="E824" i="17"/>
  <c r="E823" i="17"/>
  <c r="E822" i="17"/>
  <c r="E821" i="17"/>
  <c r="E820" i="17"/>
  <c r="E819" i="17"/>
  <c r="E818" i="17"/>
  <c r="E817" i="17"/>
  <c r="E816" i="17"/>
  <c r="E815" i="17"/>
  <c r="E814" i="17"/>
  <c r="E813" i="17"/>
  <c r="E812" i="17"/>
  <c r="E811" i="17"/>
  <c r="E810" i="17"/>
  <c r="E809" i="17"/>
  <c r="E808" i="17"/>
  <c r="E807" i="17"/>
  <c r="E806" i="17"/>
  <c r="E805" i="17"/>
  <c r="E804" i="17"/>
  <c r="E803" i="17"/>
  <c r="E802" i="17"/>
  <c r="E801" i="17"/>
  <c r="E800" i="17"/>
  <c r="E799" i="17"/>
  <c r="E798" i="17"/>
  <c r="E797" i="17"/>
  <c r="E796" i="17"/>
  <c r="E795" i="17"/>
  <c r="E794" i="17"/>
  <c r="E793" i="17"/>
  <c r="E792" i="17"/>
  <c r="E791" i="17"/>
  <c r="E790" i="17"/>
  <c r="E789" i="17"/>
  <c r="E788" i="17"/>
  <c r="E787" i="17"/>
  <c r="E786" i="17"/>
  <c r="E785" i="17"/>
  <c r="E784" i="17"/>
  <c r="E783" i="17"/>
  <c r="E782" i="17"/>
  <c r="E781" i="17"/>
  <c r="E780" i="17"/>
  <c r="E779" i="17"/>
  <c r="E778" i="17"/>
  <c r="E777" i="17"/>
  <c r="E776" i="17"/>
  <c r="E775" i="17"/>
  <c r="E774" i="17"/>
  <c r="E773" i="17"/>
  <c r="E772" i="17"/>
  <c r="E771" i="17"/>
  <c r="E770" i="17"/>
  <c r="E769" i="17"/>
  <c r="E768" i="17"/>
  <c r="E767" i="17"/>
  <c r="E766" i="17"/>
  <c r="E765" i="17"/>
  <c r="E764" i="17"/>
  <c r="E763" i="17"/>
  <c r="E762" i="17"/>
  <c r="E761" i="17"/>
  <c r="E760" i="17"/>
  <c r="E759" i="17"/>
  <c r="E758" i="17"/>
  <c r="E757" i="17"/>
  <c r="E756" i="17"/>
  <c r="E755" i="17"/>
  <c r="E754" i="17"/>
  <c r="E753" i="17"/>
  <c r="E752" i="17"/>
  <c r="E751" i="17"/>
  <c r="E750" i="17"/>
  <c r="E749" i="17"/>
  <c r="E748" i="17"/>
  <c r="E747" i="17"/>
  <c r="E746" i="17"/>
  <c r="E745" i="17"/>
  <c r="E744" i="17"/>
  <c r="E743" i="17"/>
  <c r="E742" i="17"/>
  <c r="E741" i="17"/>
  <c r="E740" i="17"/>
  <c r="E739" i="17"/>
  <c r="E738" i="17"/>
  <c r="E737" i="17"/>
  <c r="E736" i="17"/>
  <c r="E735" i="17"/>
  <c r="E734" i="17"/>
  <c r="E733" i="17"/>
  <c r="E732" i="17"/>
  <c r="E731" i="17"/>
  <c r="E730" i="17"/>
  <c r="E729" i="17"/>
  <c r="E728" i="17"/>
  <c r="E727" i="17"/>
  <c r="E726" i="17"/>
  <c r="E725" i="17"/>
  <c r="E724" i="17"/>
  <c r="E723" i="17"/>
  <c r="E722" i="17"/>
  <c r="E721" i="17"/>
  <c r="E720" i="17"/>
  <c r="E719" i="17"/>
  <c r="E718" i="17"/>
  <c r="E717" i="17"/>
  <c r="E716" i="17"/>
  <c r="E715" i="17"/>
  <c r="E714" i="17"/>
  <c r="E713" i="17"/>
  <c r="E712" i="17"/>
  <c r="E711" i="17"/>
  <c r="E710" i="17"/>
  <c r="E709" i="17"/>
  <c r="E708" i="17"/>
  <c r="E707" i="17"/>
  <c r="E706" i="17"/>
  <c r="E705" i="17"/>
  <c r="E704" i="17"/>
  <c r="E703" i="17"/>
  <c r="E702" i="17"/>
  <c r="E701" i="17"/>
  <c r="E700" i="17"/>
  <c r="E699" i="17"/>
  <c r="E698" i="17"/>
  <c r="E697" i="17"/>
  <c r="E696" i="17"/>
  <c r="E695" i="17"/>
  <c r="E694" i="17"/>
  <c r="E693" i="17"/>
  <c r="E692" i="17"/>
  <c r="E691" i="17"/>
  <c r="E690" i="17"/>
  <c r="E689" i="17"/>
  <c r="E688" i="17"/>
  <c r="E687" i="17"/>
  <c r="E686" i="17"/>
  <c r="E685" i="17"/>
  <c r="E684" i="17"/>
  <c r="E683" i="17"/>
  <c r="E682" i="17"/>
  <c r="E681" i="17"/>
  <c r="E680" i="17"/>
  <c r="E679" i="17"/>
  <c r="E678" i="17"/>
  <c r="E677" i="17"/>
  <c r="E676" i="17"/>
  <c r="E675" i="17"/>
  <c r="E674" i="17"/>
  <c r="E673" i="17"/>
  <c r="E672" i="17"/>
  <c r="E671" i="17"/>
  <c r="E670" i="17"/>
  <c r="E669" i="17"/>
  <c r="E668" i="17"/>
  <c r="E667" i="17"/>
  <c r="E666" i="17"/>
  <c r="E665" i="17"/>
  <c r="E664" i="17"/>
  <c r="E663" i="17"/>
  <c r="E662" i="17"/>
  <c r="E661" i="17"/>
  <c r="E660" i="17"/>
  <c r="E659" i="17"/>
  <c r="E658" i="17"/>
  <c r="E657" i="17"/>
  <c r="E656" i="17"/>
  <c r="E655" i="17"/>
  <c r="E654" i="17"/>
  <c r="E653" i="17"/>
  <c r="E652" i="17"/>
  <c r="E651" i="17"/>
  <c r="E650" i="17"/>
  <c r="E649" i="17"/>
  <c r="E648" i="17"/>
  <c r="E647" i="17"/>
  <c r="E646" i="17"/>
  <c r="E645" i="17"/>
  <c r="E644" i="17"/>
  <c r="E643" i="17"/>
  <c r="E642" i="17"/>
  <c r="E641" i="17"/>
  <c r="E640" i="17"/>
  <c r="E639" i="17"/>
  <c r="E638" i="17"/>
  <c r="E637" i="17"/>
  <c r="E636" i="17"/>
  <c r="E635" i="17"/>
  <c r="E634" i="17"/>
  <c r="E633" i="17"/>
  <c r="E632" i="17"/>
  <c r="E631" i="17"/>
  <c r="E630" i="17"/>
  <c r="E629" i="17"/>
  <c r="E628" i="17"/>
  <c r="E627" i="17"/>
  <c r="E626" i="17"/>
  <c r="E625" i="17"/>
  <c r="E624" i="17"/>
  <c r="E623" i="17"/>
  <c r="E622" i="17"/>
  <c r="E621" i="17"/>
  <c r="E620" i="17"/>
  <c r="E619" i="17"/>
  <c r="E618" i="17"/>
  <c r="E617" i="17"/>
  <c r="E616" i="17"/>
  <c r="E615" i="17"/>
  <c r="E614" i="17"/>
  <c r="E613" i="17"/>
  <c r="E612" i="17"/>
  <c r="E611" i="17"/>
  <c r="E610" i="17"/>
  <c r="E609" i="17"/>
  <c r="E608" i="17"/>
  <c r="E607" i="17"/>
  <c r="E606" i="17"/>
  <c r="E605" i="17"/>
  <c r="E604" i="17"/>
  <c r="E603" i="17"/>
  <c r="E602" i="17"/>
  <c r="E601" i="17"/>
  <c r="E600" i="17"/>
  <c r="E599" i="17"/>
  <c r="E598" i="17"/>
  <c r="E597" i="17"/>
  <c r="E596" i="17"/>
  <c r="E595" i="17"/>
  <c r="E594" i="17"/>
  <c r="E593" i="17"/>
  <c r="E592" i="17"/>
  <c r="E591" i="17"/>
  <c r="E590" i="17"/>
  <c r="E589" i="17"/>
  <c r="E588" i="17"/>
  <c r="E587" i="17"/>
  <c r="E586" i="17"/>
  <c r="E585" i="17"/>
  <c r="E584" i="17"/>
  <c r="E583" i="17"/>
  <c r="E582" i="17"/>
  <c r="E581" i="17"/>
  <c r="E580" i="17"/>
  <c r="E579" i="17"/>
  <c r="E578" i="17"/>
  <c r="E577" i="17"/>
  <c r="E576" i="17"/>
  <c r="S92" i="15"/>
  <c r="R92" i="15"/>
  <c r="Q92" i="15"/>
  <c r="S88" i="15"/>
  <c r="R88" i="15"/>
  <c r="Q88" i="15"/>
  <c r="S77" i="15"/>
  <c r="R77" i="15"/>
  <c r="Q77" i="15"/>
  <c r="P77" i="15"/>
  <c r="O77" i="15"/>
  <c r="N77" i="15"/>
  <c r="M77" i="15"/>
  <c r="L77" i="15"/>
  <c r="K77" i="15"/>
  <c r="J77" i="15"/>
  <c r="I77" i="15"/>
  <c r="H77" i="15"/>
  <c r="S73" i="15"/>
  <c r="R73" i="15"/>
  <c r="Q73" i="15"/>
  <c r="P73" i="15"/>
  <c r="O73" i="15"/>
  <c r="N73" i="15"/>
  <c r="M73" i="15"/>
  <c r="L73" i="15"/>
  <c r="K73" i="15"/>
  <c r="J73" i="15"/>
  <c r="I73" i="15"/>
  <c r="H73" i="15"/>
  <c r="S62" i="15"/>
  <c r="R62" i="15"/>
  <c r="Q62" i="15"/>
  <c r="P62" i="15"/>
  <c r="O62" i="15"/>
  <c r="N62" i="15"/>
  <c r="M62" i="15"/>
  <c r="L62" i="15"/>
  <c r="K62" i="15"/>
  <c r="J62" i="15"/>
  <c r="I62" i="15"/>
  <c r="H62" i="15"/>
  <c r="S58" i="15"/>
  <c r="R58" i="15"/>
  <c r="Q58" i="15"/>
  <c r="P58" i="15"/>
  <c r="O58" i="15"/>
  <c r="N58" i="15"/>
  <c r="M58" i="15"/>
  <c r="L58" i="15"/>
  <c r="K58" i="15"/>
  <c r="J58" i="15"/>
  <c r="I58" i="15"/>
  <c r="H58" i="15"/>
  <c r="K46" i="15"/>
  <c r="J46" i="15"/>
  <c r="I46" i="15"/>
  <c r="I51" i="15" s="1"/>
  <c r="H46" i="15"/>
  <c r="H51" i="15" s="1"/>
  <c r="K42" i="15"/>
  <c r="J42" i="15"/>
  <c r="I42" i="15"/>
  <c r="H42" i="15"/>
  <c r="V114" i="2"/>
  <c r="V113" i="2"/>
  <c r="V112" i="2"/>
  <c r="V110" i="2"/>
  <c r="V109" i="2" s="1"/>
  <c r="S109" i="2"/>
  <c r="R109" i="2"/>
  <c r="Q109" i="2"/>
  <c r="V108" i="2"/>
  <c r="V107" i="2"/>
  <c r="V106" i="2" s="1"/>
  <c r="S106" i="2"/>
  <c r="R106" i="2"/>
  <c r="Q106" i="2"/>
  <c r="V105" i="2"/>
  <c r="V104" i="2"/>
  <c r="V103" i="2" s="1"/>
  <c r="S103" i="2"/>
  <c r="R103" i="2"/>
  <c r="Q103" i="2"/>
  <c r="V96" i="2"/>
  <c r="V95" i="2"/>
  <c r="V94" i="2"/>
  <c r="V92" i="2"/>
  <c r="V91" i="2" s="1"/>
  <c r="S91" i="2"/>
  <c r="R91" i="2"/>
  <c r="Q91" i="2"/>
  <c r="P91" i="2"/>
  <c r="O91" i="2"/>
  <c r="N91" i="2"/>
  <c r="M91" i="2"/>
  <c r="L91" i="2"/>
  <c r="K91" i="2"/>
  <c r="J91" i="2"/>
  <c r="I91" i="2"/>
  <c r="H91" i="2"/>
  <c r="V90" i="2"/>
  <c r="V89" i="2"/>
  <c r="V88" i="2" s="1"/>
  <c r="S88" i="2"/>
  <c r="R88" i="2"/>
  <c r="Q88" i="2"/>
  <c r="P88" i="2"/>
  <c r="O88" i="2"/>
  <c r="N88" i="2"/>
  <c r="M88" i="2"/>
  <c r="L88" i="2"/>
  <c r="K88" i="2"/>
  <c r="J88" i="2"/>
  <c r="I88" i="2"/>
  <c r="H88" i="2"/>
  <c r="V87" i="2"/>
  <c r="V86" i="2"/>
  <c r="V85" i="2"/>
  <c r="S85" i="2"/>
  <c r="S93" i="2" s="1"/>
  <c r="R85" i="2"/>
  <c r="R93" i="2" s="1"/>
  <c r="Q85" i="2"/>
  <c r="P85" i="2"/>
  <c r="P93" i="2" s="1"/>
  <c r="O85" i="2"/>
  <c r="O93" i="2" s="1"/>
  <c r="N85" i="2"/>
  <c r="M85" i="2"/>
  <c r="L85" i="2"/>
  <c r="K85" i="2"/>
  <c r="J85" i="2"/>
  <c r="I85" i="2"/>
  <c r="H85" i="2"/>
  <c r="V78" i="2"/>
  <c r="V77" i="2"/>
  <c r="V76" i="2"/>
  <c r="V74" i="2"/>
  <c r="V73" i="2"/>
  <c r="S73" i="2"/>
  <c r="R73" i="2"/>
  <c r="Q73" i="2"/>
  <c r="P73" i="2"/>
  <c r="O73" i="2"/>
  <c r="N73" i="2"/>
  <c r="M73" i="2"/>
  <c r="L73" i="2"/>
  <c r="K73" i="2"/>
  <c r="J73" i="2"/>
  <c r="I73" i="2"/>
  <c r="H73" i="2"/>
  <c r="V72" i="2"/>
  <c r="V71" i="2"/>
  <c r="S70" i="2"/>
  <c r="R70" i="2"/>
  <c r="Q70" i="2"/>
  <c r="P70" i="2"/>
  <c r="O70" i="2"/>
  <c r="N70" i="2"/>
  <c r="M70" i="2"/>
  <c r="L70" i="2"/>
  <c r="K70" i="2"/>
  <c r="J70" i="2"/>
  <c r="I70" i="2"/>
  <c r="H70" i="2"/>
  <c r="V69" i="2"/>
  <c r="V68" i="2"/>
  <c r="V67" i="2"/>
  <c r="S67" i="2"/>
  <c r="R67" i="2"/>
  <c r="Q67" i="2"/>
  <c r="P67" i="2"/>
  <c r="P75" i="2" s="1"/>
  <c r="O67" i="2"/>
  <c r="O75" i="2" s="1"/>
  <c r="N67" i="2"/>
  <c r="M67" i="2"/>
  <c r="L67" i="2"/>
  <c r="L75" i="2" s="1"/>
  <c r="K67" i="2"/>
  <c r="J67" i="2"/>
  <c r="I67" i="2"/>
  <c r="H67" i="2"/>
  <c r="V60" i="2"/>
  <c r="V59" i="2"/>
  <c r="V58" i="2"/>
  <c r="V56" i="2"/>
  <c r="V55" i="2" s="1"/>
  <c r="L55" i="2"/>
  <c r="K55" i="2"/>
  <c r="J55" i="2"/>
  <c r="I55" i="2"/>
  <c r="H55" i="2"/>
  <c r="V54" i="2"/>
  <c r="V53" i="2"/>
  <c r="V52" i="2" s="1"/>
  <c r="L52" i="2"/>
  <c r="K52" i="2"/>
  <c r="J52" i="2"/>
  <c r="I52" i="2"/>
  <c r="H52" i="2"/>
  <c r="V51" i="2"/>
  <c r="V50" i="2"/>
  <c r="L49" i="2"/>
  <c r="K49" i="2"/>
  <c r="J49" i="2"/>
  <c r="I49" i="2"/>
  <c r="H49" i="2"/>
  <c r="J33" i="4"/>
  <c r="K34" i="4" l="1"/>
  <c r="E92" i="4" s="1"/>
  <c r="P45" i="4" s="1"/>
  <c r="H93" i="2"/>
  <c r="R75" i="2"/>
  <c r="S96" i="15"/>
  <c r="R111" i="2"/>
  <c r="S75" i="2"/>
  <c r="V93" i="2"/>
  <c r="K93" i="2"/>
  <c r="I57" i="2"/>
  <c r="L93" i="2"/>
  <c r="H75" i="2"/>
  <c r="K75" i="2"/>
  <c r="V70" i="2"/>
  <c r="V75" i="2" s="1"/>
  <c r="K27" i="4"/>
  <c r="K30" i="4"/>
  <c r="E96" i="4" s="1"/>
  <c r="I75" i="2"/>
  <c r="I93" i="2"/>
  <c r="J57" i="2"/>
  <c r="M75" i="2"/>
  <c r="J93" i="2"/>
  <c r="Q111" i="2"/>
  <c r="J75" i="2"/>
  <c r="N93" i="2"/>
  <c r="S111" i="2"/>
  <c r="K57" i="2"/>
  <c r="N75" i="2"/>
  <c r="H57" i="2"/>
  <c r="M93" i="2"/>
  <c r="Q75" i="2"/>
  <c r="Q93" i="2"/>
  <c r="J38" i="4"/>
  <c r="K28" i="4"/>
  <c r="E85" i="4" s="1"/>
  <c r="O66" i="15"/>
  <c r="R66" i="15"/>
  <c r="O81" i="15"/>
  <c r="S66" i="15"/>
  <c r="J66" i="15"/>
  <c r="R96" i="15"/>
  <c r="J51" i="15"/>
  <c r="P81" i="15"/>
  <c r="Q66" i="15"/>
  <c r="Q81" i="15"/>
  <c r="R81" i="15"/>
  <c r="S81" i="15"/>
  <c r="H66" i="15"/>
  <c r="H81" i="15"/>
  <c r="P66" i="15"/>
  <c r="I66" i="15"/>
  <c r="I81" i="15"/>
  <c r="J81" i="15"/>
  <c r="K66" i="15"/>
  <c r="K81" i="15"/>
  <c r="Q96" i="15"/>
  <c r="L66" i="15"/>
  <c r="L81" i="15"/>
  <c r="M66" i="15"/>
  <c r="M81" i="15"/>
  <c r="K51" i="15"/>
  <c r="N66" i="15"/>
  <c r="N81" i="15"/>
  <c r="V111" i="2"/>
  <c r="L57" i="2"/>
  <c r="K32" i="4"/>
  <c r="E103" i="4" s="1"/>
  <c r="K14" i="4"/>
  <c r="E83" i="4" s="1"/>
  <c r="K19" i="4"/>
  <c r="E100" i="4" s="1"/>
  <c r="K21" i="4"/>
  <c r="E102" i="4" s="1"/>
  <c r="K20" i="4"/>
  <c r="E101" i="4" s="1"/>
  <c r="K26" i="4"/>
  <c r="E81" i="4" s="1"/>
  <c r="K24" i="4"/>
  <c r="E94" i="4" s="1"/>
  <c r="K11" i="4"/>
  <c r="K17" i="4"/>
  <c r="E87" i="4" s="1"/>
  <c r="K12" i="4"/>
  <c r="K18" i="4"/>
  <c r="E86" i="4" s="1"/>
  <c r="K29" i="4"/>
  <c r="E84" i="4" s="1"/>
  <c r="K15" i="4"/>
  <c r="E82" i="4" s="1"/>
  <c r="K22" i="4"/>
  <c r="E95" i="4" s="1"/>
  <c r="K16" i="4"/>
  <c r="K31" i="4"/>
  <c r="E97" i="4" s="1"/>
  <c r="K13" i="4"/>
  <c r="E93" i="4" s="1"/>
  <c r="K23" i="4"/>
  <c r="E98" i="4" s="1"/>
  <c r="K25" i="4"/>
  <c r="D113" i="4"/>
  <c r="K10" i="4"/>
  <c r="E79" i="4" s="1"/>
  <c r="E78" i="4"/>
  <c r="V49" i="2"/>
  <c r="V57" i="2" s="1"/>
  <c r="K33" i="4"/>
  <c r="L33" i="4" s="1"/>
  <c r="K35" i="4"/>
  <c r="E90" i="4" s="1"/>
  <c r="K36" i="4"/>
  <c r="E91" i="4" s="1"/>
  <c r="K37" i="4"/>
  <c r="D119" i="4"/>
  <c r="C114" i="4"/>
  <c r="C116" i="4"/>
  <c r="L51" i="15"/>
  <c r="L34" i="4" l="1"/>
  <c r="D116" i="4"/>
  <c r="L30" i="4"/>
  <c r="L27" i="4"/>
  <c r="L28" i="4"/>
  <c r="L37" i="4"/>
  <c r="K38" i="4"/>
  <c r="C115" i="4"/>
  <c r="L16" i="4"/>
  <c r="L25" i="4"/>
  <c r="L11" i="4"/>
  <c r="L21" i="4"/>
  <c r="E80" i="4"/>
  <c r="D118" i="4" s="1"/>
  <c r="E89" i="4"/>
  <c r="L23" i="4"/>
  <c r="L22" i="4"/>
  <c r="L18" i="4"/>
  <c r="L24" i="4"/>
  <c r="L19" i="4"/>
  <c r="E99" i="4"/>
  <c r="E88" i="4"/>
  <c r="L13" i="4"/>
  <c r="L15" i="4"/>
  <c r="L12" i="4"/>
  <c r="L26" i="4"/>
  <c r="L14" i="4"/>
  <c r="L31" i="4"/>
  <c r="L29" i="4"/>
  <c r="L17" i="4"/>
  <c r="L20" i="4"/>
  <c r="L32" i="4"/>
  <c r="L10" i="4"/>
  <c r="C107" i="4"/>
  <c r="L36" i="4"/>
  <c r="L35" i="4"/>
  <c r="S37" i="4" s="1"/>
  <c r="N37" i="4" l="1"/>
  <c r="O37" i="4"/>
  <c r="P37" i="4"/>
  <c r="R37" i="4"/>
  <c r="C106" i="4"/>
  <c r="D120" i="4"/>
  <c r="D115" i="4"/>
  <c r="E108" i="4"/>
  <c r="G106" i="4"/>
  <c r="D114" i="4"/>
  <c r="C117" i="4"/>
  <c r="C118" i="4"/>
  <c r="P33" i="4"/>
  <c r="N33" i="4"/>
  <c r="O33" i="4"/>
  <c r="S33" i="4"/>
  <c r="R33" i="4"/>
  <c r="P44" i="4"/>
  <c r="C119" i="4"/>
  <c r="E107" i="4"/>
  <c r="G107" i="4"/>
  <c r="E106" i="4"/>
  <c r="C120" i="4"/>
  <c r="P43" i="4"/>
  <c r="P42" i="4" s="1"/>
  <c r="D117" i="4"/>
  <c r="O38" i="4" l="1"/>
  <c r="N38" i="4"/>
  <c r="P38" i="4"/>
</calcChain>
</file>

<file path=xl/sharedStrings.xml><?xml version="1.0" encoding="utf-8"?>
<sst xmlns="http://schemas.openxmlformats.org/spreadsheetml/2006/main" count="587" uniqueCount="210">
  <si>
    <t>OBJETIVO DO FUNDO</t>
  </si>
  <si>
    <t>INFORMAÇÕES GERAIS</t>
  </si>
  <si>
    <t>Início das atividades:</t>
  </si>
  <si>
    <t>Ofertas concluídas</t>
  </si>
  <si>
    <t>Renda Fixa</t>
  </si>
  <si>
    <t>CRI</t>
  </si>
  <si>
    <t>Total de Despesas</t>
  </si>
  <si>
    <t>Rendimento</t>
  </si>
  <si>
    <t>Outras Receitas</t>
  </si>
  <si>
    <t>Hedge Investments Distribuidora de Títulos e Valores Mobiliários Ltda.</t>
  </si>
  <si>
    <t>Adminstradora:</t>
  </si>
  <si>
    <t>Gestora:</t>
  </si>
  <si>
    <t>Hedge Investments Real Estate Gestão de Recursos ltda.</t>
  </si>
  <si>
    <t>Taxa de Adminstração:</t>
  </si>
  <si>
    <t>Taxa de Performance:</t>
  </si>
  <si>
    <t>Tipo Anbima:</t>
  </si>
  <si>
    <t>Prazo:</t>
  </si>
  <si>
    <t>Indeterminado</t>
  </si>
  <si>
    <t>Público alvo:</t>
  </si>
  <si>
    <t>Investidores em geral</t>
  </si>
  <si>
    <t>Resultado Operacional</t>
  </si>
  <si>
    <t>Outubro de 2020</t>
  </si>
  <si>
    <t>20% sobre o que exceder o IMA-B</t>
  </si>
  <si>
    <t>Hedge Recebíveis Imobiliários FII - HREC11</t>
  </si>
  <si>
    <t>Receita Operacional</t>
  </si>
  <si>
    <t>CRI - Juros</t>
  </si>
  <si>
    <t>CRI - Correção Monetária</t>
  </si>
  <si>
    <t>Fundos Imobiliários</t>
  </si>
  <si>
    <t>Despesas Operacionais</t>
  </si>
  <si>
    <t>Hedge Recebíveis Imobiliários 2023</t>
  </si>
  <si>
    <t>Hedge Recebíveis Imobiliários 2022</t>
  </si>
  <si>
    <t>Hedge Recebíveis Imobiliários 2021</t>
  </si>
  <si>
    <t>Hedge Recebíveis Imobiliários 2020</t>
  </si>
  <si>
    <t>Segmento</t>
  </si>
  <si>
    <t>Emissor</t>
  </si>
  <si>
    <t>CETIP</t>
  </si>
  <si>
    <t>Emissão</t>
  </si>
  <si>
    <t>Série</t>
  </si>
  <si>
    <t>Posição (R$ mi)</t>
  </si>
  <si>
    <t>% PL</t>
  </si>
  <si>
    <t>Venc.</t>
  </si>
  <si>
    <t>Duration
(anos)</t>
  </si>
  <si>
    <t>Spread</t>
  </si>
  <si>
    <t>LTV %</t>
  </si>
  <si>
    <t>Thera</t>
  </si>
  <si>
    <t>Corp.</t>
  </si>
  <si>
    <t>TRUE</t>
  </si>
  <si>
    <t>Viracopos</t>
  </si>
  <si>
    <t>Log.</t>
  </si>
  <si>
    <t>SolPanamby</t>
  </si>
  <si>
    <t>HABI</t>
  </si>
  <si>
    <t>CitLog Varginha</t>
  </si>
  <si>
    <t>Shop.</t>
  </si>
  <si>
    <t>IZP Franca</t>
  </si>
  <si>
    <t>VIRG</t>
  </si>
  <si>
    <t>IZP Haddock</t>
  </si>
  <si>
    <t>21G0063228</t>
  </si>
  <si>
    <t>1ª</t>
  </si>
  <si>
    <t>424ª</t>
  </si>
  <si>
    <t>21G0063256</t>
  </si>
  <si>
    <t>425ª</t>
  </si>
  <si>
    <t>21G0063257</t>
  </si>
  <si>
    <t>426ª</t>
  </si>
  <si>
    <t>21L0354209</t>
  </si>
  <si>
    <t>477ª</t>
  </si>
  <si>
    <t>21L0355069</t>
  </si>
  <si>
    <t>478ª</t>
  </si>
  <si>
    <t>21L0355178</t>
  </si>
  <si>
    <t>479ª</t>
  </si>
  <si>
    <t>20J0030144</t>
  </si>
  <si>
    <t>205ª</t>
  </si>
  <si>
    <t>20J0030180</t>
  </si>
  <si>
    <t>206ª</t>
  </si>
  <si>
    <t>20J0033610</t>
  </si>
  <si>
    <t>207ª</t>
  </si>
  <si>
    <t>22I0089753</t>
  </si>
  <si>
    <t>12ª</t>
  </si>
  <si>
    <t>22I0089805</t>
  </si>
  <si>
    <t>2ª</t>
  </si>
  <si>
    <t>22I0089914</t>
  </si>
  <si>
    <t>13ª</t>
  </si>
  <si>
    <t>22I0089943</t>
  </si>
  <si>
    <t>21H0819500</t>
  </si>
  <si>
    <t>4ª</t>
  </si>
  <si>
    <t>345ª</t>
  </si>
  <si>
    <t>22K0016381</t>
  </si>
  <si>
    <t>29ª</t>
  </si>
  <si>
    <t>% dos CRIs</t>
  </si>
  <si>
    <t>Cota Patrimonial</t>
  </si>
  <si>
    <t>Cota Mercado</t>
  </si>
  <si>
    <t>n/a</t>
  </si>
  <si>
    <t>Ativos</t>
  </si>
  <si>
    <t>CRIs</t>
  </si>
  <si>
    <t>FIIs</t>
  </si>
  <si>
    <t>Provisões</t>
  </si>
  <si>
    <t>Despesas e Taxas</t>
  </si>
  <si>
    <t>Cotas a Integralizar</t>
  </si>
  <si>
    <t>Patrimônio Líquido</t>
  </si>
  <si>
    <t>Data</t>
  </si>
  <si>
    <t>Ágio/Deságio</t>
  </si>
  <si>
    <t>Volume Negociado (R$)</t>
  </si>
  <si>
    <t>Classificação</t>
  </si>
  <si>
    <t>Renda</t>
  </si>
  <si>
    <t>Desenvolvimento</t>
  </si>
  <si>
    <t>Preço mercado</t>
  </si>
  <si>
    <t>Yield (IPCA+)</t>
  </si>
  <si>
    <t>Yield % a.a.
(-) Taxa ADM</t>
  </si>
  <si>
    <t>Spread NTN-B
(-) Taxa ADM</t>
  </si>
  <si>
    <t>Tabela de Sensibilidade</t>
  </si>
  <si>
    <t>Thera 1E 426S</t>
  </si>
  <si>
    <t>Thera 1E 425S</t>
  </si>
  <si>
    <t>Thera 1E 424S</t>
  </si>
  <si>
    <t>CitLog Varginha 13E 2S</t>
  </si>
  <si>
    <t>Viracopos 1E 478S</t>
  </si>
  <si>
    <t>Viracopos 1E 479S</t>
  </si>
  <si>
    <t>Sol Panamby 1E 206S</t>
  </si>
  <si>
    <t>Sol Panamby 1E 207S</t>
  </si>
  <si>
    <t>Sol Panamby 1E 205S</t>
  </si>
  <si>
    <t>IZP Franca 4E 345S</t>
  </si>
  <si>
    <t>Viracopos 1E 477S</t>
  </si>
  <si>
    <t>CitLog Varginha 12E 1S</t>
  </si>
  <si>
    <t>CitLog Varginha 12E 2S</t>
  </si>
  <si>
    <t>CitLog Varginha 13E 1S</t>
  </si>
  <si>
    <t>IZP Haddock 29E 1S</t>
  </si>
  <si>
    <t>IF</t>
  </si>
  <si>
    <t>% do PL</t>
  </si>
  <si>
    <t>Emissores</t>
  </si>
  <si>
    <t>True</t>
  </si>
  <si>
    <t>Habitasec</t>
  </si>
  <si>
    <t>Virgo</t>
  </si>
  <si>
    <t>% de CRIs</t>
  </si>
  <si>
    <t>Lajes Corporativas</t>
  </si>
  <si>
    <t>Logístico</t>
  </si>
  <si>
    <t>Shoppings Centers</t>
  </si>
  <si>
    <t>Segmentos</t>
  </si>
  <si>
    <t>Localização</t>
  </si>
  <si>
    <t>Cidade de São Paulo</t>
  </si>
  <si>
    <t>Minas Gerais</t>
  </si>
  <si>
    <t>São Paulo</t>
  </si>
  <si>
    <t>DIVERSIFICAÇÃO GEOGRÁFICA (% de CRIs)</t>
  </si>
  <si>
    <t>VENCIMENTO E DURATION (% de CRIs)</t>
  </si>
  <si>
    <t>Ano</t>
  </si>
  <si>
    <t>Vencimento</t>
  </si>
  <si>
    <t>Duration</t>
  </si>
  <si>
    <t>2033+</t>
  </si>
  <si>
    <t>%</t>
  </si>
  <si>
    <t>POLÍTICA DE INVESTIMENTOS</t>
  </si>
  <si>
    <t>Hedge Recebíveis Imobiliários Fundo de Investimento Imobiliário - HREC11</t>
  </si>
  <si>
    <t>Resultado / Cota</t>
  </si>
  <si>
    <t>Rendimento / Cota</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</si>
  <si>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</si>
  <si>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r>
      <t xml:space="preserve">O </t>
    </r>
    <r>
      <rPr>
        <b/>
        <sz val="12"/>
        <color rgb="FF6D6E70"/>
        <rFont val="Compasse"/>
        <family val="2"/>
      </rPr>
      <t>Hedge</t>
    </r>
    <r>
      <rPr>
        <b/>
        <sz val="18"/>
        <color rgb="FF000000"/>
        <rFont val="Compasse"/>
        <family val="2"/>
      </rPr>
      <t xml:space="preserve"> </t>
    </r>
    <r>
      <rPr>
        <b/>
        <sz val="12"/>
        <color rgb="FF6D6E70"/>
        <rFont val="Compasse"/>
        <family val="2"/>
      </rPr>
      <t xml:space="preserve">Recebíveis Imobiliários FII </t>
    </r>
    <r>
      <rPr>
        <sz val="12"/>
        <color rgb="FF6D6E70"/>
        <rFont val="Compasse"/>
        <family val="2"/>
      </rPr>
      <t>tem por objeto proporcionar a seus cotistas a valorização e a rentabilidade de suas cotas no longo prazo, conforme sua política de investimentos, preponderantemente pelo investimento em</t>
    </r>
    <r>
      <rPr>
        <b/>
        <sz val="12"/>
        <color rgb="FF6D6E70"/>
        <rFont val="Compasse"/>
        <family val="2"/>
      </rPr>
      <t xml:space="preserve"> Certificados de Recebíveis Imobiliários (CRI). </t>
    </r>
  </si>
  <si>
    <t xml:space="preserve">Poderão integrar o patrimônio do fundo i) Certificados de Recebíveis Imobiliários (CRI); ii) Letras de Crédito Imobiliário (LCI); Letras Hipotecárias (LH); Letras Imobiliárias Garantidas (LIG); Cotas de outros Fundos de Investimento Imobiliário (FII); e Cotas de Fundos de Investimento em Direitos Creditórios (FIDC) que tenham como política de investimento, exclusivamente, atividades permitidas aos FII e desde que as cotas tenham sido objeto de oferta pública registrada na CVM ou cujo registro tenha sido dispensado nos termos da regulamentação em vigor. </t>
  </si>
  <si>
    <t>TVM Gestão Ativa - Títulos e Valores Mobiliários</t>
  </si>
  <si>
    <t>Percentuais incidentes sobre (i) o patrimônio líquido ou (ii) sobre o valor de mercado das cotas, caso o fundo integre o IFIX, sendo 0,8% a.a. sobre o valor de até R$ 1.000.000.000,00, e 0,6% a.a. sobre o valor acima de R$ 1.000.000.000,00, assegurado o valor mínimo equivalente a 0,8% a.a. calculado sobre R$ 1.000.000.000,00.</t>
  </si>
  <si>
    <t>20J0947707</t>
  </si>
  <si>
    <t>20J0947706</t>
  </si>
  <si>
    <t>20J0947705</t>
  </si>
  <si>
    <t>348ª</t>
  </si>
  <si>
    <t>349ª</t>
  </si>
  <si>
    <t>350ª</t>
  </si>
  <si>
    <t>Sol Panamby 1E 348S</t>
  </si>
  <si>
    <t>Sol Panamby 1E 349S</t>
  </si>
  <si>
    <t>Sol Panamby 1E 350S</t>
  </si>
  <si>
    <t>Operações Compromissadas</t>
  </si>
  <si>
    <t xml:space="preserve"> </t>
  </si>
  <si>
    <t>Taxa Aq.</t>
  </si>
  <si>
    <t>Taxa MtM</t>
  </si>
  <si>
    <t>Indexador</t>
  </si>
  <si>
    <t>IPCA</t>
  </si>
  <si>
    <t>IPCA+</t>
  </si>
  <si>
    <t>Jardim Sul</t>
  </si>
  <si>
    <t>23F2356518</t>
  </si>
  <si>
    <t>197ª</t>
  </si>
  <si>
    <t>23F2356527</t>
  </si>
  <si>
    <t>198ª</t>
  </si>
  <si>
    <t>CDI</t>
  </si>
  <si>
    <t>% Index.</t>
  </si>
  <si>
    <t>Jardim Sul 197E 1S</t>
  </si>
  <si>
    <t>Jardim Sul 197E 2S</t>
  </si>
  <si>
    <t>CDI+</t>
  </si>
  <si>
    <t>Indexadores</t>
  </si>
  <si>
    <t>Spread (CDI+)</t>
  </si>
  <si>
    <t>Spread (-) Taxa ADM</t>
  </si>
  <si>
    <t>IZP Itacema</t>
  </si>
  <si>
    <t>23H1627566</t>
  </si>
  <si>
    <t>105ª</t>
  </si>
  <si>
    <t>22K0016415</t>
  </si>
  <si>
    <t>23I1257019</t>
  </si>
  <si>
    <t>3ª</t>
  </si>
  <si>
    <t>IZP Itacema 105E 1S</t>
  </si>
  <si>
    <t>IZP Haddock 29E 2S</t>
  </si>
  <si>
    <t>CitLog Varginha 12E 3S</t>
  </si>
  <si>
    <t>Hedge Recebíveis Imobiliários 2024</t>
  </si>
  <si>
    <t>Rendimentos a Distribuir aos Cotistas</t>
  </si>
  <si>
    <t>IZP Cônego</t>
  </si>
  <si>
    <t>24B1427981</t>
  </si>
  <si>
    <t>143ª</t>
  </si>
  <si>
    <t>IZP Cônego 143E 1S</t>
  </si>
  <si>
    <t>Despesas Financeiras</t>
  </si>
  <si>
    <t>24J0943858</t>
  </si>
  <si>
    <t>187ª</t>
  </si>
  <si>
    <t>IZP Franca 187E 1S</t>
  </si>
  <si>
    <t>6 emissões de cotas realizadas</t>
  </si>
  <si>
    <t>Hedge Recebíveis Imobiliários 2025</t>
  </si>
  <si>
    <t>Meli</t>
  </si>
  <si>
    <t>24I2490774</t>
  </si>
  <si>
    <t>210ª</t>
  </si>
  <si>
    <t>BTS Meli 210E 1SC</t>
  </si>
  <si>
    <t>Paraná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</si>
</sst>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7">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 numFmtId="321" formatCode="_-* #,##0.0_-;\-* #,##0.0_-;_-* &quot;-&quot;??_-;_-@_-"/>
    <numFmt numFmtId="322" formatCode="_-* #,##0_-;\-* #,##0_-;_-* &quot;-&quot;??_-;_-@_-"/>
    <numFmt numFmtId="323" formatCode="#,##0.0_ ;\-#,##0.0\ "/>
    <numFmt numFmtId="324" formatCode="0.000"/>
  </numFmts>
  <fonts count="242">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sz val="11"/>
      <color rgb="FFFF0000"/>
      <name val="Calibri"/>
      <family val="2"/>
      <scheme val="minor"/>
    </font>
    <font>
      <sz val="11"/>
      <color rgb="FFFF0000"/>
      <name val="Compasse"/>
      <family val="2"/>
    </font>
    <font>
      <sz val="11"/>
      <color theme="0"/>
      <name val="Compasse"/>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b/>
      <sz val="12"/>
      <color theme="1" tint="0.249977111117893"/>
      <name val="Compasse"/>
      <family val="2"/>
    </font>
    <font>
      <b/>
      <sz val="9"/>
      <color rgb="FF404040"/>
      <name val="Compasse"/>
      <family val="2"/>
    </font>
    <font>
      <sz val="9"/>
      <color rgb="FF404040"/>
      <name val="Compasse Light"/>
      <family val="2"/>
    </font>
    <font>
      <b/>
      <sz val="9"/>
      <color rgb="FF0A4263"/>
      <name val="Compasse"/>
      <family val="2"/>
    </font>
    <font>
      <sz val="12"/>
      <color theme="2" tint="-0.749992370372631"/>
      <name val="Compasse Light"/>
      <family val="2"/>
    </font>
    <font>
      <sz val="11"/>
      <color rgb="FF474644"/>
      <name val="Compasse"/>
      <family val="2"/>
    </font>
    <font>
      <b/>
      <sz val="14"/>
      <color rgb="FF00B0F0"/>
      <name val="Compasse"/>
      <family val="2"/>
    </font>
    <font>
      <b/>
      <sz val="14"/>
      <color rgb="FF0A4263"/>
      <name val="Compasse"/>
      <family val="2"/>
    </font>
    <font>
      <b/>
      <sz val="14"/>
      <color rgb="FF668FB4"/>
      <name val="Compasse"/>
      <family val="2"/>
    </font>
    <font>
      <b/>
      <sz val="14"/>
      <color rgb="FF92D050"/>
      <name val="Compasse"/>
      <family val="2"/>
    </font>
    <font>
      <sz val="11"/>
      <name val="Calibri"/>
      <family val="2"/>
      <scheme val="minor"/>
    </font>
    <font>
      <b/>
      <sz val="12"/>
      <color theme="0" tint="-0.249977111117893"/>
      <name val="Compasse"/>
      <family val="2"/>
    </font>
    <font>
      <sz val="11"/>
      <color theme="0" tint="-0.249977111117893"/>
      <name val="Calibri"/>
      <family val="2"/>
      <scheme val="minor"/>
    </font>
    <font>
      <sz val="12"/>
      <color theme="0" tint="-0.249977111117893"/>
      <name val="Compasse Light"/>
      <family val="2"/>
    </font>
    <font>
      <b/>
      <sz val="12"/>
      <color rgb="FF6D6E70"/>
      <name val="Compasse"/>
      <family val="2"/>
    </font>
    <font>
      <b/>
      <sz val="18"/>
      <color rgb="FF000000"/>
      <name val="Compasse"/>
      <family val="2"/>
    </font>
    <font>
      <b/>
      <sz val="11"/>
      <color rgb="FFFF0000"/>
      <name val="Calibri"/>
      <family val="2"/>
      <scheme val="minor"/>
    </font>
    <font>
      <b/>
      <sz val="14"/>
      <color rgb="FF822B00"/>
      <name val="Compasse"/>
      <family val="2"/>
    </font>
  </fonts>
  <fills count="98">
    <fill>
      <patternFill patternType="none"/>
    </fill>
    <fill>
      <patternFill patternType="gray125"/>
    </fill>
    <fill>
      <patternFill patternType="solid">
        <fgColor rgb="FF00426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rgb="FFF2F2F2"/>
        <bgColor indexed="64"/>
      </patternFill>
    </fill>
    <fill>
      <patternFill patternType="solid">
        <fgColor theme="0" tint="-4.9989318521683403E-2"/>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medium">
        <color rgb="FFD9D9D9"/>
      </bottom>
      <diagonal/>
    </border>
    <border>
      <left/>
      <right/>
      <top/>
      <bottom style="medium">
        <color rgb="FFFFFFFF"/>
      </bottom>
      <diagonal/>
    </border>
    <border>
      <left style="thick">
        <color rgb="FF0A4263"/>
      </left>
      <right/>
      <top style="thick">
        <color rgb="FF0A4263"/>
      </top>
      <bottom style="thick">
        <color rgb="FF0A4263"/>
      </bottom>
      <diagonal/>
    </border>
    <border>
      <left/>
      <right/>
      <top style="thick">
        <color rgb="FF0A4263"/>
      </top>
      <bottom style="thick">
        <color rgb="FF0A4263"/>
      </bottom>
      <diagonal/>
    </border>
    <border>
      <left/>
      <right style="thick">
        <color rgb="FF0A4263"/>
      </right>
      <top style="thick">
        <color rgb="FF0A4263"/>
      </top>
      <bottom style="thick">
        <color rgb="FF0A4263"/>
      </bottom>
      <diagonal/>
    </border>
    <border>
      <left/>
      <right/>
      <top/>
      <bottom style="medium">
        <color rgb="FFBFBFBF"/>
      </bottom>
      <diagonal/>
    </border>
  </borders>
  <cellStyleXfs count="17596">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5" fillId="0" borderId="11" applyNumberFormat="0" applyFill="0" applyAlignment="0" applyProtection="0"/>
    <xf numFmtId="0" fontId="36" fillId="0" borderId="12"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29" fillId="4" borderId="0" applyNumberFormat="0" applyBorder="0" applyAlignment="0" applyProtection="0"/>
    <xf numFmtId="0" fontId="28" fillId="5" borderId="0" applyNumberFormat="0" applyBorder="0" applyAlignment="0" applyProtection="0"/>
    <xf numFmtId="0" fontId="27" fillId="6" borderId="0" applyNumberFormat="0" applyBorder="0" applyAlignment="0" applyProtection="0"/>
    <xf numFmtId="0" fontId="33" fillId="7" borderId="4" applyNumberFormat="0" applyAlignment="0" applyProtection="0"/>
    <xf numFmtId="0" fontId="30" fillId="8" borderId="5" applyNumberFormat="0" applyAlignment="0" applyProtection="0"/>
    <xf numFmtId="0" fontId="25" fillId="8" borderId="4" applyNumberFormat="0" applyAlignment="0" applyProtection="0"/>
    <xf numFmtId="0" fontId="32" fillId="0" borderId="6" applyNumberFormat="0" applyFill="0" applyAlignment="0" applyProtection="0"/>
    <xf numFmtId="0" fontId="26" fillId="9" borderId="7" applyNumberFormat="0" applyAlignment="0" applyProtection="0"/>
    <xf numFmtId="0" fontId="31" fillId="0" borderId="0" applyNumberFormat="0" applyFill="0" applyBorder="0" applyAlignment="0" applyProtection="0"/>
    <xf numFmtId="0" fontId="7" fillId="10" borderId="8" applyNumberFormat="0" applyAlignment="0" applyProtection="0"/>
    <xf numFmtId="0" fontId="34" fillId="0" borderId="0" applyNumberFormat="0" applyFill="0" applyBorder="0" applyAlignment="0" applyProtection="0"/>
    <xf numFmtId="0" fontId="23" fillId="0" borderId="9" applyNumberFormat="0" applyFill="0" applyAlignment="0" applyProtection="0"/>
    <xf numFmtId="0" fontId="37" fillId="0" borderId="0" applyNumberFormat="0" applyFill="0" applyBorder="0" applyAlignment="0" applyProtection="0"/>
    <xf numFmtId="0" fontId="38" fillId="0" borderId="0"/>
    <xf numFmtId="0" fontId="42" fillId="5" borderId="0" applyNumberFormat="0" applyBorder="0" applyAlignment="0" applyProtection="0"/>
    <xf numFmtId="0" fontId="43" fillId="8" borderId="4" applyNumberFormat="0" applyAlignment="0" applyProtection="0"/>
    <xf numFmtId="0" fontId="44" fillId="9" borderId="7" applyNumberFormat="0" applyAlignment="0" applyProtection="0"/>
    <xf numFmtId="43" fontId="4" fillId="0" borderId="0" applyFont="0" applyFill="0" applyBorder="0" applyAlignment="0" applyProtection="0"/>
    <xf numFmtId="44" fontId="39" fillId="0" borderId="0" applyFont="0" applyFill="0" applyBorder="0" applyAlignment="0" applyProtection="0"/>
    <xf numFmtId="0" fontId="45" fillId="0" borderId="0" applyNumberFormat="0" applyFill="0" applyBorder="0" applyAlignment="0" applyProtection="0"/>
    <xf numFmtId="0" fontId="46" fillId="4" borderId="0" applyNumberFormat="0" applyBorder="0" applyAlignment="0" applyProtection="0"/>
    <xf numFmtId="0" fontId="40" fillId="0" borderId="11" applyNumberFormat="0" applyFill="0" applyAlignment="0" applyProtection="0"/>
    <xf numFmtId="0" fontId="47" fillId="0" borderId="12" applyNumberFormat="0" applyFill="0" applyAlignment="0" applyProtection="0"/>
    <xf numFmtId="0" fontId="40" fillId="0" borderId="0" applyNumberFormat="0" applyFill="0" applyBorder="0" applyAlignment="0" applyProtection="0"/>
    <xf numFmtId="0" fontId="47" fillId="0" borderId="0" applyNumberFormat="0" applyFill="0" applyBorder="0" applyAlignment="0" applyProtection="0"/>
    <xf numFmtId="0" fontId="48" fillId="7" borderId="4" applyNumberFormat="0" applyAlignment="0" applyProtection="0"/>
    <xf numFmtId="0" fontId="49" fillId="0" borderId="6" applyNumberFormat="0" applyFill="0" applyAlignment="0" applyProtection="0"/>
    <xf numFmtId="0" fontId="50" fillId="6" borderId="0" applyNumberFormat="0" applyBorder="0" applyAlignment="0" applyProtection="0"/>
    <xf numFmtId="0" fontId="38" fillId="10" borderId="8" applyNumberFormat="0" applyAlignment="0" applyProtection="0"/>
    <xf numFmtId="0" fontId="51" fillId="8" borderId="5" applyNumberFormat="0" applyAlignment="0" applyProtection="0"/>
    <xf numFmtId="0" fontId="41" fillId="0" borderId="0" applyNumberFormat="0" applyFill="0" applyBorder="0" applyAlignment="0" applyProtection="0"/>
    <xf numFmtId="0" fontId="52" fillId="0" borderId="9" applyNumberFormat="0" applyFill="0" applyAlignment="0" applyProtection="0"/>
    <xf numFmtId="0" fontId="53" fillId="0" borderId="0" applyNumberFormat="0" applyFill="0" applyBorder="0" applyAlignment="0" applyProtection="0"/>
    <xf numFmtId="43" fontId="38" fillId="0" borderId="0" applyFont="0" applyFill="0" applyBorder="0" applyAlignment="0" applyProtection="0"/>
    <xf numFmtId="0" fontId="5" fillId="0" borderId="0"/>
    <xf numFmtId="43" fontId="7" fillId="0" borderId="0" applyFont="0" applyFill="0" applyBorder="0" applyAlignment="0" applyProtection="0"/>
    <xf numFmtId="0" fontId="55" fillId="0" borderId="0"/>
    <xf numFmtId="0" fontId="56" fillId="0" borderId="0"/>
    <xf numFmtId="0" fontId="55" fillId="0" borderId="0"/>
    <xf numFmtId="0" fontId="55" fillId="0" borderId="0"/>
    <xf numFmtId="0" fontId="55" fillId="0" borderId="0"/>
    <xf numFmtId="0" fontId="55" fillId="0" borderId="0"/>
    <xf numFmtId="0" fontId="58" fillId="5" borderId="0" applyNumberFormat="0" applyBorder="0" applyAlignment="0" applyProtection="0"/>
    <xf numFmtId="0" fontId="63" fillId="0" borderId="0">
      <alignment vertical="top"/>
    </xf>
    <xf numFmtId="0" fontId="64" fillId="37" borderId="0" applyNumberFormat="0" applyBorder="0" applyAlignment="0" applyProtection="0"/>
    <xf numFmtId="0" fontId="64" fillId="38" borderId="0" applyNumberFormat="0" applyBorder="0" applyAlignment="0" applyProtection="0"/>
    <xf numFmtId="0" fontId="64" fillId="39" borderId="0" applyNumberFormat="0" applyBorder="0" applyAlignment="0" applyProtection="0"/>
    <xf numFmtId="0" fontId="64" fillId="40" borderId="0" applyNumberFormat="0" applyBorder="0" applyAlignment="0" applyProtection="0"/>
    <xf numFmtId="0" fontId="64" fillId="41" borderId="0" applyNumberFormat="0" applyBorder="0" applyAlignment="0" applyProtection="0"/>
    <xf numFmtId="0" fontId="64" fillId="42" borderId="0" applyNumberFormat="0" applyBorder="0" applyAlignment="0" applyProtection="0"/>
    <xf numFmtId="0" fontId="64" fillId="43" borderId="0" applyNumberFormat="0" applyBorder="0" applyAlignment="0" applyProtection="0"/>
    <xf numFmtId="0" fontId="64" fillId="44" borderId="0" applyNumberFormat="0" applyBorder="0" applyAlignment="0" applyProtection="0"/>
    <xf numFmtId="0" fontId="64" fillId="45" borderId="0" applyNumberFormat="0" applyBorder="0" applyAlignment="0" applyProtection="0"/>
    <xf numFmtId="0" fontId="64" fillId="40" borderId="0" applyNumberFormat="0" applyBorder="0" applyAlignment="0" applyProtection="0"/>
    <xf numFmtId="0" fontId="64" fillId="43" borderId="0" applyNumberFormat="0" applyBorder="0" applyAlignment="0" applyProtection="0"/>
    <xf numFmtId="0" fontId="64" fillId="46" borderId="0" applyNumberFormat="0" applyBorder="0" applyAlignment="0" applyProtection="0"/>
    <xf numFmtId="0" fontId="65" fillId="47"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0" borderId="0" applyNumberFormat="0" applyBorder="0" applyAlignment="0" applyProtection="0"/>
    <xf numFmtId="0" fontId="66" fillId="0" borderId="13"/>
    <xf numFmtId="178" fontId="67" fillId="0" borderId="0">
      <alignment vertical="top"/>
    </xf>
    <xf numFmtId="0" fontId="68" fillId="0" borderId="14"/>
    <xf numFmtId="0" fontId="69" fillId="0" borderId="0">
      <alignment horizontal="left"/>
    </xf>
    <xf numFmtId="0" fontId="70" fillId="0" borderId="0" applyNumberFormat="0" applyFont="0" applyFill="0" applyAlignment="0" applyProtection="0"/>
    <xf numFmtId="0" fontId="71" fillId="0" borderId="0" applyNumberFormat="0" applyFont="0" applyFill="0" applyAlignment="0" applyProtection="0"/>
    <xf numFmtId="0" fontId="72" fillId="51" borderId="15" applyNumberFormat="0" applyAlignment="0" applyProtection="0"/>
    <xf numFmtId="0" fontId="73" fillId="0" borderId="0">
      <protection locked="0"/>
    </xf>
    <xf numFmtId="0" fontId="65" fillId="52" borderId="0" applyNumberFormat="0" applyBorder="0" applyAlignment="0" applyProtection="0"/>
    <xf numFmtId="0" fontId="65" fillId="53" borderId="0" applyNumberFormat="0" applyBorder="0" applyAlignment="0" applyProtection="0"/>
    <xf numFmtId="0" fontId="65" fillId="54"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5" borderId="0" applyNumberFormat="0" applyBorder="0" applyAlignment="0" applyProtection="0"/>
    <xf numFmtId="176" fontId="74" fillId="0" borderId="0" applyFont="0" applyFill="0" applyBorder="0" applyAlignment="0" applyProtection="0"/>
    <xf numFmtId="179" fontId="73" fillId="0" borderId="0">
      <protection locked="0"/>
    </xf>
    <xf numFmtId="0" fontId="75" fillId="38" borderId="0" applyNumberFormat="0" applyBorder="0" applyAlignment="0" applyProtection="0"/>
    <xf numFmtId="164" fontId="4" fillId="0" borderId="0" applyFont="0" applyFill="0" applyBorder="0" applyAlignment="0" applyProtection="0"/>
    <xf numFmtId="0" fontId="76" fillId="56" borderId="0" applyNumberFormat="0" applyBorder="0" applyAlignment="0" applyProtection="0"/>
    <xf numFmtId="0" fontId="77" fillId="0" borderId="0"/>
    <xf numFmtId="0" fontId="4" fillId="0" borderId="0"/>
    <xf numFmtId="0" fontId="4" fillId="0" borderId="0"/>
    <xf numFmtId="178" fontId="4" fillId="0" borderId="0"/>
    <xf numFmtId="0" fontId="77" fillId="0" borderId="0"/>
    <xf numFmtId="178" fontId="4" fillId="0" borderId="0"/>
    <xf numFmtId="0" fontId="4" fillId="57" borderId="16" applyNumberFormat="0" applyFont="0" applyAlignment="0" applyProtection="0"/>
    <xf numFmtId="180" fontId="73" fillId="0" borderId="0">
      <protection locked="0"/>
    </xf>
    <xf numFmtId="181" fontId="73" fillId="0" borderId="0">
      <protection locked="0"/>
    </xf>
    <xf numFmtId="9" fontId="4" fillId="0" borderId="0" applyFont="0" applyFill="0" applyBorder="0" applyAlignment="0" applyProtection="0"/>
    <xf numFmtId="9" fontId="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69" fillId="0" borderId="0"/>
    <xf numFmtId="0" fontId="78" fillId="51" borderId="17" applyNumberFormat="0" applyAlignment="0" applyProtection="0"/>
    <xf numFmtId="38" fontId="79" fillId="0" borderId="0" applyFont="0" applyFill="0" applyBorder="0" applyAlignment="0" applyProtection="0"/>
    <xf numFmtId="183" fontId="80"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1" fillId="0" borderId="0" applyNumberFormat="0" applyFill="0" applyBorder="0" applyAlignment="0" applyProtection="0"/>
    <xf numFmtId="178" fontId="82" fillId="0" borderId="10"/>
    <xf numFmtId="0" fontId="83" fillId="0" borderId="0" applyNumberFormat="0" applyFill="0" applyBorder="0" applyAlignment="0" applyProtection="0"/>
    <xf numFmtId="0" fontId="84" fillId="0" borderId="18" applyNumberFormat="0" applyFill="0" applyAlignment="0" applyProtection="0"/>
    <xf numFmtId="0" fontId="85" fillId="0" borderId="19" applyNumberFormat="0" applyFill="0" applyAlignment="0" applyProtection="0"/>
    <xf numFmtId="0" fontId="86" fillId="0" borderId="20" applyNumberFormat="0" applyFill="0" applyAlignment="0" applyProtection="0"/>
    <xf numFmtId="0" fontId="86" fillId="0" borderId="0" applyNumberFormat="0" applyFill="0" applyBorder="0" applyAlignment="0" applyProtection="0"/>
    <xf numFmtId="178" fontId="82" fillId="0" borderId="10"/>
    <xf numFmtId="183" fontId="87" fillId="0" borderId="0">
      <protection locked="0"/>
    </xf>
    <xf numFmtId="183" fontId="87" fillId="0" borderId="0">
      <protection locked="0"/>
    </xf>
    <xf numFmtId="0" fontId="88" fillId="0" borderId="21"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89"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3"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57" borderId="16" applyNumberFormat="0" applyFont="0" applyAlignment="0" applyProtection="0"/>
    <xf numFmtId="43" fontId="4" fillId="0" borderId="0" applyFont="0" applyFill="0" applyBorder="0" applyAlignment="0" applyProtection="0"/>
    <xf numFmtId="0" fontId="88" fillId="0" borderId="21"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6" fillId="0" borderId="20"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5" fillId="0" borderId="0"/>
    <xf numFmtId="0" fontId="55"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5"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38" fillId="0" borderId="0"/>
    <xf numFmtId="43" fontId="4" fillId="0" borderId="0" applyFont="0" applyFill="0" applyBorder="0" applyAlignment="0" applyProtection="0"/>
    <xf numFmtId="44" fontId="39" fillId="0" borderId="0" applyFont="0" applyFill="0" applyBorder="0" applyAlignment="0" applyProtection="0"/>
    <xf numFmtId="0" fontId="52" fillId="0" borderId="9" applyNumberFormat="0" applyFill="0" applyAlignment="0" applyProtection="0"/>
    <xf numFmtId="43" fontId="38" fillId="0" borderId="0" applyFont="0" applyFill="0" applyBorder="0" applyAlignment="0" applyProtection="0"/>
    <xf numFmtId="0" fontId="5" fillId="0" borderId="0"/>
    <xf numFmtId="0" fontId="55" fillId="0" borderId="0"/>
    <xf numFmtId="0" fontId="56" fillId="0" borderId="0"/>
    <xf numFmtId="0" fontId="55" fillId="0" borderId="0"/>
    <xf numFmtId="0" fontId="55" fillId="0" borderId="0"/>
    <xf numFmtId="0" fontId="55" fillId="0" borderId="0"/>
    <xf numFmtId="0" fontId="55" fillId="0" borderId="0"/>
    <xf numFmtId="0" fontId="4" fillId="0" borderId="0"/>
    <xf numFmtId="176" fontId="74" fillId="0" borderId="0" applyFont="0" applyFill="0" applyBorder="0" applyAlignment="0" applyProtection="0"/>
    <xf numFmtId="164" fontId="4" fillId="0" borderId="0" applyFont="0" applyFill="0" applyBorder="0" applyAlignment="0" applyProtection="0"/>
    <xf numFmtId="0" fontId="77"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8" fillId="0" borderId="21"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8" fillId="0" borderId="0" applyFont="0" applyFill="0" applyBorder="0" applyAlignment="0" applyProtection="0"/>
    <xf numFmtId="0" fontId="5" fillId="0" borderId="0"/>
    <xf numFmtId="0" fontId="28" fillId="5" borderId="0" applyNumberFormat="0" applyBorder="0" applyAlignment="0" applyProtection="0"/>
    <xf numFmtId="0" fontId="25" fillId="8" borderId="4" applyNumberFormat="0" applyAlignment="0" applyProtection="0"/>
    <xf numFmtId="0" fontId="26" fillId="9" borderId="7" applyNumberFormat="0" applyAlignment="0" applyProtection="0"/>
    <xf numFmtId="0" fontId="34" fillId="0" borderId="0" applyNumberFormat="0" applyFill="0" applyBorder="0" applyAlignment="0" applyProtection="0"/>
    <xf numFmtId="0" fontId="29" fillId="4" borderId="0" applyNumberFormat="0" applyBorder="0" applyAlignment="0" applyProtection="0"/>
    <xf numFmtId="0" fontId="35" fillId="0" borderId="11" applyNumberFormat="0" applyFill="0" applyAlignment="0" applyProtection="0"/>
    <xf numFmtId="0" fontId="36" fillId="0" borderId="12"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92"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33" fillId="7" borderId="4" applyNumberFormat="0" applyAlignment="0" applyProtection="0"/>
    <xf numFmtId="0" fontId="32" fillId="0" borderId="6" applyNumberFormat="0" applyFill="0" applyAlignment="0" applyProtection="0"/>
    <xf numFmtId="0" fontId="27" fillId="6" borderId="0" applyNumberFormat="0" applyBorder="0" applyAlignment="0" applyProtection="0"/>
    <xf numFmtId="0" fontId="93" fillId="0" borderId="0"/>
    <xf numFmtId="0" fontId="4" fillId="0" borderId="0"/>
    <xf numFmtId="0" fontId="4" fillId="0" borderId="0"/>
    <xf numFmtId="0" fontId="5" fillId="0" borderId="0"/>
    <xf numFmtId="0" fontId="5" fillId="0" borderId="0"/>
    <xf numFmtId="0" fontId="7" fillId="0" borderId="0"/>
    <xf numFmtId="0" fontId="7" fillId="10" borderId="8" applyNumberFormat="0" applyAlignment="0" applyProtection="0"/>
    <xf numFmtId="0" fontId="30" fillId="8" borderId="5"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1" fillId="0" borderId="0" applyFont="0" applyFill="0" applyBorder="0" applyProtection="0">
      <alignment horizontal="right"/>
    </xf>
    <xf numFmtId="0" fontId="37" fillId="0" borderId="0" applyNumberFormat="0" applyFill="0" applyBorder="0" applyAlignment="0" applyProtection="0"/>
    <xf numFmtId="0" fontId="62" fillId="0" borderId="9" applyNumberFormat="0" applyFill="0" applyAlignment="0" applyProtection="0"/>
    <xf numFmtId="0" fontId="23" fillId="0" borderId="9" applyNumberFormat="0" applyFill="0" applyAlignment="0" applyProtection="0"/>
    <xf numFmtId="0" fontId="31" fillId="0" borderId="0" applyNumberFormat="0" applyFill="0" applyBorder="0" applyAlignment="0" applyProtection="0"/>
    <xf numFmtId="0" fontId="22" fillId="0" borderId="0" applyNumberFormat="0" applyFill="0" applyBorder="0" applyAlignment="0" applyProtection="0"/>
    <xf numFmtId="0" fontId="59" fillId="6" borderId="0" applyNumberFormat="0" applyBorder="0" applyAlignment="0" applyProtection="0"/>
    <xf numFmtId="0" fontId="5" fillId="10" borderId="8" applyNumberFormat="0" applyFont="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86" fillId="0" borderId="20"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8"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8" fillId="0" borderId="0" applyFont="0" applyFill="0" applyBorder="0" applyAlignment="0" applyProtection="0"/>
    <xf numFmtId="0" fontId="5" fillId="0" borderId="0"/>
    <xf numFmtId="0" fontId="5" fillId="0" borderId="0"/>
    <xf numFmtId="0" fontId="5" fillId="0" borderId="0"/>
    <xf numFmtId="0" fontId="5" fillId="10" borderId="8" applyNumberFormat="0" applyFont="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7" fillId="4" borderId="0" applyNumberFormat="0" applyBorder="0" applyAlignment="0" applyProtection="0"/>
    <xf numFmtId="0" fontId="60" fillId="7" borderId="4" applyNumberFormat="0" applyAlignment="0" applyProtection="0"/>
    <xf numFmtId="0" fontId="61" fillId="0" borderId="6" applyNumberFormat="0" applyFill="0" applyAlignment="0" applyProtection="0"/>
    <xf numFmtId="0" fontId="24" fillId="9" borderId="7" applyNumberFormat="0" applyAlignment="0" applyProtection="0"/>
    <xf numFmtId="0" fontId="19" fillId="0" borderId="0" applyNumberFormat="0" applyFill="0" applyBorder="0" applyAlignment="0" applyProtection="0"/>
    <xf numFmtId="0" fontId="64" fillId="43" borderId="0" applyNumberFormat="0" applyBorder="0" applyAlignment="0" applyProtection="0"/>
    <xf numFmtId="0" fontId="64" fillId="45" borderId="0" applyNumberFormat="0" applyBorder="0" applyAlignment="0" applyProtection="0"/>
    <xf numFmtId="0" fontId="64" fillId="37" borderId="0" applyNumberFormat="0" applyBorder="0" applyAlignment="0" applyProtection="0"/>
    <xf numFmtId="0" fontId="64" fillId="43" borderId="0" applyNumberFormat="0" applyBorder="0" applyAlignment="0" applyProtection="0"/>
    <xf numFmtId="0" fontId="64" fillId="39" borderId="0" applyNumberFormat="0" applyBorder="0" applyAlignment="0" applyProtection="0"/>
    <xf numFmtId="43" fontId="4" fillId="0" borderId="0" applyFont="0" applyFill="0" applyBorder="0" applyAlignment="0" applyProtection="0"/>
    <xf numFmtId="0" fontId="64" fillId="46" borderId="0" applyNumberFormat="0" applyBorder="0" applyAlignment="0" applyProtection="0"/>
    <xf numFmtId="0" fontId="64" fillId="40" borderId="0" applyNumberFormat="0" applyBorder="0" applyAlignment="0" applyProtection="0"/>
    <xf numFmtId="0" fontId="64" fillId="44" borderId="0" applyNumberFormat="0" applyBorder="0" applyAlignment="0" applyProtection="0"/>
    <xf numFmtId="0" fontId="64" fillId="38" borderId="0" applyNumberFormat="0" applyBorder="0" applyAlignment="0" applyProtection="0"/>
    <xf numFmtId="0" fontId="4" fillId="0" borderId="0"/>
    <xf numFmtId="0" fontId="64" fillId="42" borderId="0" applyNumberFormat="0" applyBorder="0" applyAlignment="0" applyProtection="0"/>
    <xf numFmtId="0" fontId="64" fillId="41" borderId="0" applyNumberFormat="0" applyBorder="0" applyAlignment="0" applyProtection="0"/>
    <xf numFmtId="0" fontId="64" fillId="40" borderId="0" applyNumberFormat="0" applyBorder="0" applyAlignment="0" applyProtection="0"/>
    <xf numFmtId="0" fontId="42" fillId="5" borderId="0" applyNumberFormat="0" applyBorder="0" applyAlignment="0" applyProtection="0"/>
    <xf numFmtId="0" fontId="94" fillId="39" borderId="0" applyNumberFormat="0" applyBorder="0" applyAlignment="0" applyProtection="0"/>
    <xf numFmtId="0" fontId="43" fillId="8" borderId="4" applyNumberFormat="0" applyAlignment="0" applyProtection="0"/>
    <xf numFmtId="0" fontId="72" fillId="51" borderId="15" applyNumberFormat="0" applyAlignment="0" applyProtection="0"/>
    <xf numFmtId="0" fontId="95" fillId="58" borderId="23" applyNumberFormat="0" applyAlignment="0" applyProtection="0"/>
    <xf numFmtId="0" fontId="96" fillId="0" borderId="24" applyNumberFormat="0" applyFill="0" applyAlignment="0" applyProtection="0"/>
    <xf numFmtId="0" fontId="44" fillId="9" borderId="7"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7" fillId="0" borderId="0" applyFont="0" applyFill="0" applyBorder="0" applyAlignment="0" applyProtection="0"/>
    <xf numFmtId="0" fontId="65" fillId="52" borderId="0" applyNumberFormat="0" applyBorder="0" applyAlignment="0" applyProtection="0"/>
    <xf numFmtId="0" fontId="65" fillId="53" borderId="0" applyNumberFormat="0" applyBorder="0" applyAlignment="0" applyProtection="0"/>
    <xf numFmtId="0" fontId="65" fillId="54"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5" borderId="0" applyNumberFormat="0" applyBorder="0" applyAlignment="0" applyProtection="0"/>
    <xf numFmtId="0" fontId="97" fillId="42" borderId="15" applyNumberFormat="0" applyAlignment="0" applyProtection="0"/>
    <xf numFmtId="0" fontId="45" fillId="0" borderId="0" applyNumberFormat="0" applyFill="0" applyBorder="0" applyAlignment="0" applyProtection="0"/>
    <xf numFmtId="0" fontId="46" fillId="4" borderId="0" applyNumberFormat="0" applyBorder="0" applyAlignment="0" applyProtection="0"/>
    <xf numFmtId="0" fontId="40" fillId="0" borderId="11" applyNumberFormat="0" applyFill="0" applyAlignment="0" applyProtection="0"/>
    <xf numFmtId="0" fontId="47" fillId="0" borderId="12" applyNumberFormat="0" applyFill="0" applyAlignment="0" applyProtection="0"/>
    <xf numFmtId="0" fontId="40" fillId="0" borderId="0" applyNumberFormat="0" applyFill="0" applyBorder="0" applyAlignment="0" applyProtection="0"/>
    <xf numFmtId="0" fontId="47" fillId="0" borderId="0" applyNumberFormat="0" applyFill="0" applyBorder="0" applyAlignment="0" applyProtection="0"/>
    <xf numFmtId="0" fontId="89" fillId="0" borderId="0" applyNumberFormat="0" applyFill="0" applyBorder="0" applyAlignment="0" applyProtection="0">
      <alignment vertical="top"/>
      <protection locked="0"/>
    </xf>
    <xf numFmtId="0" fontId="48" fillId="7" borderId="4" applyNumberFormat="0" applyAlignment="0" applyProtection="0"/>
    <xf numFmtId="0" fontId="49" fillId="0" borderId="6"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0" fillId="6" borderId="0" applyNumberFormat="0" applyBorder="0" applyAlignment="0" applyProtection="0"/>
    <xf numFmtId="0" fontId="4" fillId="0" borderId="0">
      <alignment vertical="center"/>
    </xf>
    <xf numFmtId="0" fontId="38" fillId="0" borderId="0"/>
    <xf numFmtId="0" fontId="38" fillId="10" borderId="8" applyNumberFormat="0" applyAlignment="0" applyProtection="0"/>
    <xf numFmtId="0" fontId="51" fillId="8" borderId="5" applyNumberFormat="0" applyAlignment="0" applyProtection="0"/>
    <xf numFmtId="0" fontId="78" fillId="51" borderId="17"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8" fillId="0" borderId="0" applyNumberFormat="0" applyFill="0" applyBorder="0" applyAlignment="0" applyProtection="0"/>
    <xf numFmtId="0" fontId="81" fillId="0" borderId="0" applyNumberFormat="0" applyFill="0" applyBorder="0" applyAlignment="0" applyProtection="0"/>
    <xf numFmtId="0" fontId="41" fillId="0" borderId="0" applyNumberFormat="0" applyFill="0" applyBorder="0" applyAlignment="0" applyProtection="0"/>
    <xf numFmtId="0" fontId="84" fillId="0" borderId="18" applyNumberFormat="0" applyFill="0" applyAlignment="0" applyProtection="0"/>
    <xf numFmtId="0" fontId="85" fillId="0" borderId="19" applyNumberFormat="0" applyFill="0" applyAlignment="0" applyProtection="0"/>
    <xf numFmtId="0" fontId="86" fillId="0" borderId="20" applyNumberFormat="0" applyFill="0" applyAlignment="0" applyProtection="0"/>
    <xf numFmtId="0" fontId="86"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3"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9" fillId="6" borderId="0" applyNumberFormat="0" applyBorder="0" applyAlignment="0" applyProtection="0"/>
    <xf numFmtId="0" fontId="62" fillId="0" borderId="9" applyNumberFormat="0" applyFill="0" applyAlignment="0" applyProtection="0"/>
    <xf numFmtId="0" fontId="22" fillId="0" borderId="0" applyNumberFormat="0" applyFill="0" applyBorder="0" applyAlignment="0" applyProtection="0"/>
    <xf numFmtId="0" fontId="99" fillId="0" borderId="1" applyNumberFormat="0" applyFill="0" applyAlignment="0" applyProtection="0"/>
    <xf numFmtId="0" fontId="100" fillId="0" borderId="2" applyNumberFormat="0" applyFill="0" applyAlignment="0" applyProtection="0"/>
    <xf numFmtId="0" fontId="101" fillId="0" borderId="3" applyNumberFormat="0" applyFill="0" applyAlignment="0" applyProtection="0"/>
    <xf numFmtId="0" fontId="101" fillId="0" borderId="0" applyNumberFormat="0" applyFill="0" applyBorder="0" applyAlignment="0" applyProtection="0"/>
    <xf numFmtId="0" fontId="57" fillId="4" borderId="0" applyNumberFormat="0" applyBorder="0" applyAlignment="0" applyProtection="0"/>
    <xf numFmtId="0" fontId="60" fillId="7" borderId="4" applyNumberFormat="0" applyAlignment="0" applyProtection="0"/>
    <xf numFmtId="0" fontId="102" fillId="8" borderId="5" applyNumberFormat="0" applyAlignment="0" applyProtection="0"/>
    <xf numFmtId="0" fontId="103" fillId="8" borderId="4" applyNumberFormat="0" applyAlignment="0" applyProtection="0"/>
    <xf numFmtId="0" fontId="61" fillId="0" borderId="6" applyNumberFormat="0" applyFill="0" applyAlignment="0" applyProtection="0"/>
    <xf numFmtId="0" fontId="24" fillId="9" borderId="7" applyNumberFormat="0" applyAlignment="0" applyProtection="0"/>
    <xf numFmtId="0" fontId="19" fillId="0" borderId="0" applyNumberFormat="0" applyFill="0" applyBorder="0" applyAlignment="0" applyProtection="0"/>
    <xf numFmtId="0" fontId="5" fillId="10" borderId="8" applyNumberFormat="0" applyFont="0" applyAlignment="0" applyProtection="0"/>
    <xf numFmtId="0" fontId="104" fillId="0" borderId="0" applyNumberFormat="0" applyFill="0" applyBorder="0" applyAlignment="0" applyProtection="0"/>
    <xf numFmtId="0" fontId="16"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6"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16"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16"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16"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16"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65" fillId="47"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0" borderId="0" applyNumberFormat="0" applyBorder="0" applyAlignment="0" applyProtection="0"/>
    <xf numFmtId="0" fontId="75" fillId="38" borderId="0" applyNumberFormat="0" applyBorder="0" applyAlignment="0" applyProtection="0"/>
    <xf numFmtId="184" fontId="4" fillId="0" borderId="0" applyFont="0" applyFill="0" applyBorder="0" applyAlignment="0" applyProtection="0"/>
    <xf numFmtId="0" fontId="76" fillId="56" borderId="0" applyNumberFormat="0" applyBorder="0" applyAlignment="0" applyProtection="0"/>
    <xf numFmtId="0" fontId="64" fillId="57" borderId="16" applyNumberFormat="0" applyFont="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0" fontId="83"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4" fillId="0" borderId="0" applyFont="0" applyFill="0" applyBorder="0" applyAlignment="0" applyProtection="0"/>
    <xf numFmtId="0" fontId="106"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4" fillId="36" borderId="0" applyNumberFormat="0" applyBorder="0" applyAlignment="0" applyProtection="0"/>
    <xf numFmtId="0" fontId="107" fillId="0" borderId="0">
      <alignment horizontal="left"/>
    </xf>
    <xf numFmtId="0" fontId="105" fillId="0" borderId="0" applyNumberFormat="0" applyFill="0" applyBorder="0" applyAlignment="0" applyProtection="0">
      <alignment vertical="top"/>
      <protection locked="0"/>
    </xf>
    <xf numFmtId="10" fontId="74" fillId="36" borderId="29" applyNumberFormat="0" applyBorder="0" applyAlignment="0" applyProtection="0"/>
    <xf numFmtId="0" fontId="108" fillId="0" borderId="32"/>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67" fillId="0" borderId="0" applyFont="0" applyFill="0" applyBorder="0" applyAlignment="0" applyProtection="0"/>
    <xf numFmtId="0" fontId="108" fillId="0" borderId="0"/>
    <xf numFmtId="43" fontId="5" fillId="0" borderId="0" applyFont="0" applyFill="0" applyBorder="0" applyAlignment="0" applyProtection="0"/>
    <xf numFmtId="43" fontId="4" fillId="0" borderId="0" applyFont="0" applyFill="0" applyBorder="0" applyAlignment="0" applyProtection="0"/>
    <xf numFmtId="0" fontId="109" fillId="0" borderId="0"/>
    <xf numFmtId="187" fontId="5" fillId="0" borderId="0"/>
    <xf numFmtId="43" fontId="64" fillId="0" borderId="0" applyFont="0" applyFill="0" applyBorder="0" applyAlignment="0" applyProtection="0"/>
    <xf numFmtId="9" fontId="64" fillId="0" borderId="0" applyFont="0" applyFill="0" applyBorder="0" applyAlignment="0" applyProtection="0"/>
    <xf numFmtId="43" fontId="64" fillId="0" borderId="0" applyFont="0" applyFill="0" applyBorder="0" applyAlignment="0" applyProtection="0"/>
    <xf numFmtId="9" fontId="64"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17" fillId="0" borderId="0"/>
    <xf numFmtId="197" fontId="117" fillId="0" borderId="0"/>
    <xf numFmtId="198" fontId="118" fillId="0" borderId="0"/>
    <xf numFmtId="43" fontId="5" fillId="0" borderId="0" applyFont="0" applyFill="0" applyBorder="0" applyAlignment="0" applyProtection="0"/>
    <xf numFmtId="175" fontId="4" fillId="0" borderId="0"/>
    <xf numFmtId="199" fontId="115" fillId="0" borderId="0"/>
    <xf numFmtId="199" fontId="115" fillId="0" borderId="0"/>
    <xf numFmtId="199" fontId="115" fillId="0" borderId="0"/>
    <xf numFmtId="199" fontId="115" fillId="0" borderId="0"/>
    <xf numFmtId="199" fontId="115"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5"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5" fillId="0" borderId="0"/>
    <xf numFmtId="199" fontId="115"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5"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5" fillId="0" borderId="0"/>
    <xf numFmtId="199" fontId="115"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1"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19" fillId="0" borderId="0" applyFont="0" applyFill="0" applyBorder="0" applyAlignment="0" applyProtection="0"/>
    <xf numFmtId="205" fontId="67" fillId="0" borderId="0" applyFont="0" applyFill="0" applyBorder="0" applyAlignment="0" applyProtection="0"/>
    <xf numFmtId="206" fontId="4" fillId="0" borderId="0" applyFont="0" applyFill="0" applyBorder="0" applyAlignment="0" applyProtection="0"/>
    <xf numFmtId="193" fontId="120" fillId="0" borderId="0" applyFont="0" applyFill="0" applyBorder="0" applyAlignment="0" applyProtection="0"/>
    <xf numFmtId="204" fontId="91" fillId="0" borderId="0" applyFont="0" applyFill="0" applyBorder="0" applyAlignment="0" applyProtection="0"/>
    <xf numFmtId="205" fontId="120" fillId="0" borderId="0" applyFont="0" applyFill="0" applyBorder="0" applyAlignment="0" applyProtection="0"/>
    <xf numFmtId="206" fontId="91" fillId="0" borderId="0" applyFont="0" applyFill="0" applyBorder="0" applyAlignment="0" applyProtection="0"/>
    <xf numFmtId="207" fontId="121"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09" fillId="0" borderId="0" applyNumberFormat="0" applyFont="0" applyFill="0" applyBorder="0" applyAlignment="0" applyProtection="0"/>
    <xf numFmtId="208" fontId="4" fillId="0" borderId="0" applyFont="0" applyFill="0" applyBorder="0" applyAlignment="0" applyProtection="0"/>
    <xf numFmtId="187" fontId="122"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3" fillId="0" borderId="0" applyNumberFormat="0" applyFill="0" applyBorder="0" applyAlignment="0" applyProtection="0"/>
    <xf numFmtId="187" fontId="123" fillId="0" borderId="0" applyNumberFormat="0" applyFill="0" applyBorder="0" applyAlignment="0" applyProtection="0"/>
    <xf numFmtId="187" fontId="123" fillId="0" borderId="0" applyNumberFormat="0" applyFill="0" applyBorder="0" applyAlignment="0" applyProtection="0"/>
    <xf numFmtId="187" fontId="123" fillId="0" borderId="0" applyNumberFormat="0" applyFill="0" applyBorder="0" applyAlignment="0" applyProtection="0"/>
    <xf numFmtId="187" fontId="123" fillId="0" borderId="0" applyNumberFormat="0" applyFill="0" applyBorder="0" applyAlignment="0" applyProtection="0"/>
    <xf numFmtId="187" fontId="123"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5" fillId="0" borderId="0" applyFont="0" applyFill="0" applyBorder="0" applyAlignment="0" applyProtection="0"/>
    <xf numFmtId="222" fontId="115" fillId="0" borderId="0" applyFont="0" applyFill="0" applyBorder="0" applyAlignment="0" applyProtection="0"/>
    <xf numFmtId="222" fontId="115" fillId="0" borderId="0" applyFont="0" applyFill="0" applyBorder="0" applyAlignment="0" applyProtection="0"/>
    <xf numFmtId="222" fontId="115"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5"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5" fillId="0" borderId="0" applyFont="0" applyFill="0" applyBorder="0" applyAlignment="0" applyProtection="0"/>
    <xf numFmtId="225" fontId="115" fillId="0" borderId="0" applyFont="0" applyFill="0" applyBorder="0" applyAlignment="0" applyProtection="0"/>
    <xf numFmtId="225" fontId="115" fillId="0" borderId="0" applyFont="0" applyFill="0" applyBorder="0" applyAlignment="0" applyProtection="0"/>
    <xf numFmtId="225" fontId="115"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4" fillId="56"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5" fillId="0" borderId="0" applyFont="0" applyFill="0" applyBorder="0" applyAlignment="0" applyProtection="0"/>
    <xf numFmtId="228" fontId="115" fillId="0" borderId="0" applyFont="0" applyFill="0" applyBorder="0" applyAlignment="0" applyProtection="0"/>
    <xf numFmtId="228" fontId="115" fillId="0" borderId="0" applyFont="0" applyFill="0" applyBorder="0" applyAlignment="0" applyProtection="0"/>
    <xf numFmtId="228" fontId="115"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5" fillId="0" borderId="0" applyFont="0" applyFill="0" applyBorder="0" applyProtection="0">
      <alignment horizontal="right"/>
    </xf>
    <xf numFmtId="234" fontId="115" fillId="0" borderId="0" applyFont="0" applyFill="0" applyBorder="0" applyProtection="0">
      <alignment horizontal="right"/>
    </xf>
    <xf numFmtId="234" fontId="115" fillId="0" borderId="0" applyFont="0" applyFill="0" applyBorder="0" applyProtection="0">
      <alignment horizontal="right"/>
    </xf>
    <xf numFmtId="234" fontId="115"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3"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3" fillId="0" borderId="0" applyNumberFormat="0" applyFill="0" applyBorder="0" applyAlignment="0" applyProtection="0"/>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4" fillId="0" borderId="35" applyNumberFormat="0" applyFont="0" applyFill="0" applyAlignment="0" applyProtection="0"/>
    <xf numFmtId="187" fontId="4" fillId="0" borderId="35" applyNumberFormat="0" applyFont="0" applyFill="0" applyAlignment="0" applyProtection="0"/>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54" fillId="0" borderId="0" applyNumberFormat="0" applyFill="0" applyBorder="0" applyAlignment="0" applyProtection="0"/>
    <xf numFmtId="187" fontId="54" fillId="0" borderId="0" applyNumberFormat="0" applyFill="0" applyBorder="0" applyAlignment="0" applyProtection="0"/>
    <xf numFmtId="187" fontId="54" fillId="0" borderId="0" applyNumberFormat="0" applyFill="0" applyBorder="0" applyAlignment="0" applyProtection="0"/>
    <xf numFmtId="187" fontId="127" fillId="0" borderId="0" applyFont="0" applyFill="0" applyBorder="0" applyAlignment="0" applyProtection="0"/>
    <xf numFmtId="187" fontId="127" fillId="0" borderId="0" applyFont="0" applyFill="0" applyBorder="0" applyAlignment="0" applyProtection="0"/>
    <xf numFmtId="187" fontId="4" fillId="0" borderId="29">
      <alignment horizontal="right"/>
    </xf>
    <xf numFmtId="187" fontId="4" fillId="0" borderId="29">
      <alignment horizontal="right"/>
    </xf>
    <xf numFmtId="245" fontId="4" fillId="0" borderId="29">
      <alignment horizontal="left" vertical="center" wrapText="1"/>
    </xf>
    <xf numFmtId="245" fontId="4" fillId="0" borderId="29">
      <alignment horizontal="left" vertical="center" wrapText="1"/>
    </xf>
    <xf numFmtId="9" fontId="128" fillId="0" borderId="0" applyFont="0" applyFill="0" applyBorder="0" applyAlignment="0" applyProtection="0"/>
    <xf numFmtId="37" fontId="4" fillId="0" borderId="0" applyFont="0" applyFill="0" applyBorder="0" applyAlignment="0" applyProtection="0"/>
    <xf numFmtId="211" fontId="119" fillId="0" borderId="0" applyFont="0" applyFill="0" applyBorder="0" applyAlignment="0" applyProtection="0"/>
    <xf numFmtId="39" fontId="119" fillId="0" borderId="0" applyFont="0" applyFill="0" applyBorder="0" applyAlignment="0" applyProtection="0"/>
    <xf numFmtId="246" fontId="4" fillId="0" borderId="0" applyFont="0" applyFill="0" applyBorder="0" applyAlignment="0" applyProtection="0"/>
    <xf numFmtId="247" fontId="119" fillId="0" borderId="0" applyFont="0" applyFill="0" applyBorder="0" applyAlignment="0" applyProtection="0"/>
    <xf numFmtId="175" fontId="128" fillId="0" borderId="0" applyFont="0" applyFill="0" applyBorder="0" applyAlignment="0" applyProtection="0"/>
    <xf numFmtId="39" fontId="120" fillId="0" borderId="0" applyFont="0" applyFill="0" applyBorder="0" applyAlignment="0" applyProtection="0"/>
    <xf numFmtId="10" fontId="128" fillId="0" borderId="0" applyFont="0" applyFill="0" applyBorder="0" applyAlignment="0" applyProtection="0"/>
    <xf numFmtId="246" fontId="91" fillId="0" borderId="0" applyFont="0" applyFill="0" applyBorder="0" applyAlignment="0" applyProtection="0">
      <alignment horizontal="right"/>
    </xf>
    <xf numFmtId="248" fontId="128" fillId="0" borderId="0" applyFont="0" applyFill="0" applyBorder="0" applyAlignment="0" applyProtection="0"/>
    <xf numFmtId="39" fontId="66" fillId="0" borderId="0" applyFont="0" applyFill="0" applyBorder="0" applyAlignment="0" applyProtection="0"/>
    <xf numFmtId="187" fontId="64" fillId="37" borderId="0" applyNumberFormat="0" applyBorder="0" applyAlignment="0" applyProtection="0"/>
    <xf numFmtId="187" fontId="64" fillId="37" borderId="0" applyNumberFormat="0" applyBorder="0" applyAlignment="0" applyProtection="0"/>
    <xf numFmtId="187" fontId="64" fillId="38" borderId="0" applyNumberFormat="0" applyBorder="0" applyAlignment="0" applyProtection="0"/>
    <xf numFmtId="187" fontId="64" fillId="38" borderId="0" applyNumberFormat="0" applyBorder="0" applyAlignment="0" applyProtection="0"/>
    <xf numFmtId="187" fontId="64" fillId="39" borderId="0" applyNumberFormat="0" applyBorder="0" applyAlignment="0" applyProtection="0"/>
    <xf numFmtId="187" fontId="64" fillId="39" borderId="0" applyNumberFormat="0" applyBorder="0" applyAlignment="0" applyProtection="0"/>
    <xf numFmtId="187" fontId="64" fillId="40" borderId="0" applyNumberFormat="0" applyBorder="0" applyAlignment="0" applyProtection="0"/>
    <xf numFmtId="187" fontId="64" fillId="40" borderId="0" applyNumberFormat="0" applyBorder="0" applyAlignment="0" applyProtection="0"/>
    <xf numFmtId="187" fontId="64" fillId="41" borderId="0" applyNumberFormat="0" applyBorder="0" applyAlignment="0" applyProtection="0"/>
    <xf numFmtId="187" fontId="64" fillId="41" borderId="0" applyNumberFormat="0" applyBorder="0" applyAlignment="0" applyProtection="0"/>
    <xf numFmtId="187" fontId="64" fillId="42" borderId="0" applyNumberFormat="0" applyBorder="0" applyAlignment="0" applyProtection="0"/>
    <xf numFmtId="187" fontId="64" fillId="42" borderId="0" applyNumberFormat="0" applyBorder="0" applyAlignment="0" applyProtection="0"/>
    <xf numFmtId="187" fontId="64" fillId="37" borderId="0" applyNumberFormat="0" applyBorder="0" applyAlignment="0" applyProtection="0"/>
    <xf numFmtId="187" fontId="64" fillId="38" borderId="0" applyNumberFormat="0" applyBorder="0" applyAlignment="0" applyProtection="0"/>
    <xf numFmtId="187" fontId="64" fillId="39" borderId="0" applyNumberFormat="0" applyBorder="0" applyAlignment="0" applyProtection="0"/>
    <xf numFmtId="187" fontId="64" fillId="40" borderId="0" applyNumberFormat="0" applyBorder="0" applyAlignment="0" applyProtection="0"/>
    <xf numFmtId="187" fontId="64" fillId="41" borderId="0" applyNumberFormat="0" applyBorder="0" applyAlignment="0" applyProtection="0"/>
    <xf numFmtId="187" fontId="64" fillId="42" borderId="0" applyNumberFormat="0" applyBorder="0" applyAlignment="0" applyProtection="0"/>
    <xf numFmtId="187" fontId="129" fillId="37" borderId="0" applyNumberFormat="0" applyBorder="0" applyAlignment="0" applyProtection="0"/>
    <xf numFmtId="187" fontId="129" fillId="37" borderId="0" applyNumberFormat="0" applyBorder="0" applyAlignment="0" applyProtection="0"/>
    <xf numFmtId="187" fontId="5" fillId="12" borderId="0" applyNumberFormat="0" applyBorder="0" applyAlignment="0" applyProtection="0"/>
    <xf numFmtId="187" fontId="129" fillId="37" borderId="0" applyNumberFormat="0" applyBorder="0" applyAlignment="0" applyProtection="0"/>
    <xf numFmtId="187" fontId="5" fillId="12" borderId="0" applyNumberFormat="0" applyBorder="0" applyAlignment="0" applyProtection="0"/>
    <xf numFmtId="187" fontId="129" fillId="37" borderId="0" applyNumberFormat="0" applyBorder="0" applyAlignment="0" applyProtection="0"/>
    <xf numFmtId="187" fontId="129" fillId="37" borderId="0" applyNumberFormat="0" applyBorder="0" applyAlignment="0" applyProtection="0"/>
    <xf numFmtId="187" fontId="5" fillId="12" borderId="0" applyNumberFormat="0" applyBorder="0" applyAlignment="0" applyProtection="0"/>
    <xf numFmtId="187" fontId="64" fillId="37" borderId="0" applyNumberFormat="0" applyBorder="0" applyAlignment="0" applyProtection="0"/>
    <xf numFmtId="187" fontId="129" fillId="37" borderId="0" applyNumberFormat="0" applyBorder="0" applyAlignment="0" applyProtection="0"/>
    <xf numFmtId="187" fontId="129" fillId="37" borderId="0" applyNumberFormat="0" applyBorder="0" applyAlignment="0" applyProtection="0"/>
    <xf numFmtId="187" fontId="129" fillId="37" borderId="0" applyNumberFormat="0" applyBorder="0" applyAlignment="0" applyProtection="0"/>
    <xf numFmtId="187" fontId="129" fillId="37" borderId="0" applyNumberFormat="0" applyBorder="0" applyAlignment="0" applyProtection="0"/>
    <xf numFmtId="187" fontId="129" fillId="37" borderId="0" applyNumberFormat="0" applyBorder="0" applyAlignment="0" applyProtection="0"/>
    <xf numFmtId="187" fontId="5" fillId="12" borderId="0" applyNumberFormat="0" applyBorder="0" applyAlignment="0" applyProtection="0"/>
    <xf numFmtId="187" fontId="129" fillId="38" borderId="0" applyNumberFormat="0" applyBorder="0" applyAlignment="0" applyProtection="0"/>
    <xf numFmtId="187" fontId="129" fillId="38" borderId="0" applyNumberFormat="0" applyBorder="0" applyAlignment="0" applyProtection="0"/>
    <xf numFmtId="187" fontId="5" fillId="16" borderId="0" applyNumberFormat="0" applyBorder="0" applyAlignment="0" applyProtection="0"/>
    <xf numFmtId="187" fontId="129" fillId="38" borderId="0" applyNumberFormat="0" applyBorder="0" applyAlignment="0" applyProtection="0"/>
    <xf numFmtId="187" fontId="5" fillId="16" borderId="0" applyNumberFormat="0" applyBorder="0" applyAlignment="0" applyProtection="0"/>
    <xf numFmtId="187" fontId="129" fillId="38" borderId="0" applyNumberFormat="0" applyBorder="0" applyAlignment="0" applyProtection="0"/>
    <xf numFmtId="187" fontId="129" fillId="38" borderId="0" applyNumberFormat="0" applyBorder="0" applyAlignment="0" applyProtection="0"/>
    <xf numFmtId="187" fontId="5" fillId="16" borderId="0" applyNumberFormat="0" applyBorder="0" applyAlignment="0" applyProtection="0"/>
    <xf numFmtId="187" fontId="64" fillId="38" borderId="0" applyNumberFormat="0" applyBorder="0" applyAlignment="0" applyProtection="0"/>
    <xf numFmtId="187" fontId="129" fillId="38" borderId="0" applyNumberFormat="0" applyBorder="0" applyAlignment="0" applyProtection="0"/>
    <xf numFmtId="187" fontId="129" fillId="38" borderId="0" applyNumberFormat="0" applyBorder="0" applyAlignment="0" applyProtection="0"/>
    <xf numFmtId="187" fontId="129" fillId="38" borderId="0" applyNumberFormat="0" applyBorder="0" applyAlignment="0" applyProtection="0"/>
    <xf numFmtId="187" fontId="129" fillId="38" borderId="0" applyNumberFormat="0" applyBorder="0" applyAlignment="0" applyProtection="0"/>
    <xf numFmtId="187" fontId="129" fillId="38" borderId="0" applyNumberFormat="0" applyBorder="0" applyAlignment="0" applyProtection="0"/>
    <xf numFmtId="187" fontId="5" fillId="16" borderId="0" applyNumberFormat="0" applyBorder="0" applyAlignment="0" applyProtection="0"/>
    <xf numFmtId="187" fontId="129" fillId="39" borderId="0" applyNumberFormat="0" applyBorder="0" applyAlignment="0" applyProtection="0"/>
    <xf numFmtId="187" fontId="129" fillId="39" borderId="0" applyNumberFormat="0" applyBorder="0" applyAlignment="0" applyProtection="0"/>
    <xf numFmtId="187" fontId="5" fillId="20" borderId="0" applyNumberFormat="0" applyBorder="0" applyAlignment="0" applyProtection="0"/>
    <xf numFmtId="187" fontId="129" fillId="39" borderId="0" applyNumberFormat="0" applyBorder="0" applyAlignment="0" applyProtection="0"/>
    <xf numFmtId="187" fontId="5" fillId="20" borderId="0" applyNumberFormat="0" applyBorder="0" applyAlignment="0" applyProtection="0"/>
    <xf numFmtId="187" fontId="129" fillId="39" borderId="0" applyNumberFormat="0" applyBorder="0" applyAlignment="0" applyProtection="0"/>
    <xf numFmtId="187" fontId="129" fillId="39" borderId="0" applyNumberFormat="0" applyBorder="0" applyAlignment="0" applyProtection="0"/>
    <xf numFmtId="187" fontId="5" fillId="20" borderId="0" applyNumberFormat="0" applyBorder="0" applyAlignment="0" applyProtection="0"/>
    <xf numFmtId="187" fontId="64" fillId="39" borderId="0" applyNumberFormat="0" applyBorder="0" applyAlignment="0" applyProtection="0"/>
    <xf numFmtId="187" fontId="129" fillId="39" borderId="0" applyNumberFormat="0" applyBorder="0" applyAlignment="0" applyProtection="0"/>
    <xf numFmtId="187" fontId="129" fillId="39" borderId="0" applyNumberFormat="0" applyBorder="0" applyAlignment="0" applyProtection="0"/>
    <xf numFmtId="187" fontId="129" fillId="39" borderId="0" applyNumberFormat="0" applyBorder="0" applyAlignment="0" applyProtection="0"/>
    <xf numFmtId="187" fontId="129" fillId="39" borderId="0" applyNumberFormat="0" applyBorder="0" applyAlignment="0" applyProtection="0"/>
    <xf numFmtId="187" fontId="129" fillId="39" borderId="0" applyNumberFormat="0" applyBorder="0" applyAlignment="0" applyProtection="0"/>
    <xf numFmtId="187" fontId="5" fillId="2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5" fillId="24" borderId="0" applyNumberFormat="0" applyBorder="0" applyAlignment="0" applyProtection="0"/>
    <xf numFmtId="187" fontId="129" fillId="40" borderId="0" applyNumberFormat="0" applyBorder="0" applyAlignment="0" applyProtection="0"/>
    <xf numFmtId="187" fontId="5" fillId="24"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5" fillId="24" borderId="0" applyNumberFormat="0" applyBorder="0" applyAlignment="0" applyProtection="0"/>
    <xf numFmtId="187" fontId="64"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5" fillId="24" borderId="0" applyNumberFormat="0" applyBorder="0" applyAlignment="0" applyProtection="0"/>
    <xf numFmtId="187" fontId="129" fillId="41" borderId="0" applyNumberFormat="0" applyBorder="0" applyAlignment="0" applyProtection="0"/>
    <xf numFmtId="187" fontId="129" fillId="41" borderId="0" applyNumberFormat="0" applyBorder="0" applyAlignment="0" applyProtection="0"/>
    <xf numFmtId="187" fontId="5" fillId="28" borderId="0" applyNumberFormat="0" applyBorder="0" applyAlignment="0" applyProtection="0"/>
    <xf numFmtId="187" fontId="129" fillId="41" borderId="0" applyNumberFormat="0" applyBorder="0" applyAlignment="0" applyProtection="0"/>
    <xf numFmtId="187" fontId="5" fillId="28" borderId="0" applyNumberFormat="0" applyBorder="0" applyAlignment="0" applyProtection="0"/>
    <xf numFmtId="187" fontId="129" fillId="41" borderId="0" applyNumberFormat="0" applyBorder="0" applyAlignment="0" applyProtection="0"/>
    <xf numFmtId="187" fontId="129" fillId="41" borderId="0" applyNumberFormat="0" applyBorder="0" applyAlignment="0" applyProtection="0"/>
    <xf numFmtId="187" fontId="5" fillId="28" borderId="0" applyNumberFormat="0" applyBorder="0" applyAlignment="0" applyProtection="0"/>
    <xf numFmtId="187" fontId="64" fillId="41" borderId="0" applyNumberFormat="0" applyBorder="0" applyAlignment="0" applyProtection="0"/>
    <xf numFmtId="187" fontId="129" fillId="41" borderId="0" applyNumberFormat="0" applyBorder="0" applyAlignment="0" applyProtection="0"/>
    <xf numFmtId="187" fontId="129" fillId="41" borderId="0" applyNumberFormat="0" applyBorder="0" applyAlignment="0" applyProtection="0"/>
    <xf numFmtId="187" fontId="129" fillId="41" borderId="0" applyNumberFormat="0" applyBorder="0" applyAlignment="0" applyProtection="0"/>
    <xf numFmtId="187" fontId="129" fillId="41" borderId="0" applyNumberFormat="0" applyBorder="0" applyAlignment="0" applyProtection="0"/>
    <xf numFmtId="187" fontId="129" fillId="41" borderId="0" applyNumberFormat="0" applyBorder="0" applyAlignment="0" applyProtection="0"/>
    <xf numFmtId="187" fontId="5" fillId="28" borderId="0" applyNumberFormat="0" applyBorder="0" applyAlignment="0" applyProtection="0"/>
    <xf numFmtId="187" fontId="129" fillId="42" borderId="0" applyNumberFormat="0" applyBorder="0" applyAlignment="0" applyProtection="0"/>
    <xf numFmtId="187" fontId="129" fillId="42" borderId="0" applyNumberFormat="0" applyBorder="0" applyAlignment="0" applyProtection="0"/>
    <xf numFmtId="187" fontId="5" fillId="32" borderId="0" applyNumberFormat="0" applyBorder="0" applyAlignment="0" applyProtection="0"/>
    <xf numFmtId="187" fontId="129" fillId="42" borderId="0" applyNumberFormat="0" applyBorder="0" applyAlignment="0" applyProtection="0"/>
    <xf numFmtId="187" fontId="5" fillId="32" borderId="0" applyNumberFormat="0" applyBorder="0" applyAlignment="0" applyProtection="0"/>
    <xf numFmtId="187" fontId="129" fillId="42" borderId="0" applyNumberFormat="0" applyBorder="0" applyAlignment="0" applyProtection="0"/>
    <xf numFmtId="187" fontId="129" fillId="42" borderId="0" applyNumberFormat="0" applyBorder="0" applyAlignment="0" applyProtection="0"/>
    <xf numFmtId="187" fontId="5" fillId="32" borderId="0" applyNumberFormat="0" applyBorder="0" applyAlignment="0" applyProtection="0"/>
    <xf numFmtId="187" fontId="64" fillId="42" borderId="0" applyNumberFormat="0" applyBorder="0" applyAlignment="0" applyProtection="0"/>
    <xf numFmtId="187" fontId="129" fillId="42" borderId="0" applyNumberFormat="0" applyBorder="0" applyAlignment="0" applyProtection="0"/>
    <xf numFmtId="187" fontId="129" fillId="42" borderId="0" applyNumberFormat="0" applyBorder="0" applyAlignment="0" applyProtection="0"/>
    <xf numFmtId="187" fontId="129" fillId="42" borderId="0" applyNumberFormat="0" applyBorder="0" applyAlignment="0" applyProtection="0"/>
    <xf numFmtId="187" fontId="129" fillId="42" borderId="0" applyNumberFormat="0" applyBorder="0" applyAlignment="0" applyProtection="0"/>
    <xf numFmtId="187" fontId="129" fillId="42" borderId="0" applyNumberFormat="0" applyBorder="0" applyAlignment="0" applyProtection="0"/>
    <xf numFmtId="187" fontId="5" fillId="32" borderId="0" applyNumberFormat="0" applyBorder="0" applyAlignment="0" applyProtection="0"/>
    <xf numFmtId="187" fontId="64" fillId="37" borderId="0" applyNumberFormat="0" applyBorder="0" applyAlignment="0" applyProtection="0"/>
    <xf numFmtId="187" fontId="64" fillId="38" borderId="0" applyNumberFormat="0" applyBorder="0" applyAlignment="0" applyProtection="0"/>
    <xf numFmtId="187" fontId="64" fillId="39" borderId="0" applyNumberFormat="0" applyBorder="0" applyAlignment="0" applyProtection="0"/>
    <xf numFmtId="187" fontId="64" fillId="40" borderId="0" applyNumberFormat="0" applyBorder="0" applyAlignment="0" applyProtection="0"/>
    <xf numFmtId="187" fontId="64" fillId="41" borderId="0" applyNumberFormat="0" applyBorder="0" applyAlignment="0" applyProtection="0"/>
    <xf numFmtId="187" fontId="64" fillId="42" borderId="0" applyNumberFormat="0" applyBorder="0" applyAlignment="0" applyProtection="0"/>
    <xf numFmtId="246" fontId="66" fillId="0" borderId="0" applyFont="0" applyFill="0" applyBorder="0" applyAlignment="0" applyProtection="0"/>
    <xf numFmtId="187" fontId="64" fillId="43" borderId="0" applyNumberFormat="0" applyBorder="0" applyAlignment="0" applyProtection="0"/>
    <xf numFmtId="187" fontId="64" fillId="43" borderId="0" applyNumberFormat="0" applyBorder="0" applyAlignment="0" applyProtection="0"/>
    <xf numFmtId="187" fontId="64" fillId="44" borderId="0" applyNumberFormat="0" applyBorder="0" applyAlignment="0" applyProtection="0"/>
    <xf numFmtId="187" fontId="64" fillId="44" borderId="0" applyNumberFormat="0" applyBorder="0" applyAlignment="0" applyProtection="0"/>
    <xf numFmtId="187" fontId="64" fillId="45" borderId="0" applyNumberFormat="0" applyBorder="0" applyAlignment="0" applyProtection="0"/>
    <xf numFmtId="187" fontId="64" fillId="45" borderId="0" applyNumberFormat="0" applyBorder="0" applyAlignment="0" applyProtection="0"/>
    <xf numFmtId="187" fontId="64" fillId="40" borderId="0" applyNumberFormat="0" applyBorder="0" applyAlignment="0" applyProtection="0"/>
    <xf numFmtId="187" fontId="64" fillId="40" borderId="0" applyNumberFormat="0" applyBorder="0" applyAlignment="0" applyProtection="0"/>
    <xf numFmtId="187" fontId="64" fillId="43" borderId="0" applyNumberFormat="0" applyBorder="0" applyAlignment="0" applyProtection="0"/>
    <xf numFmtId="187" fontId="64" fillId="43" borderId="0" applyNumberFormat="0" applyBorder="0" applyAlignment="0" applyProtection="0"/>
    <xf numFmtId="187" fontId="64" fillId="46" borderId="0" applyNumberFormat="0" applyBorder="0" applyAlignment="0" applyProtection="0"/>
    <xf numFmtId="187" fontId="64" fillId="46" borderId="0" applyNumberFormat="0" applyBorder="0" applyAlignment="0" applyProtection="0"/>
    <xf numFmtId="187" fontId="64" fillId="43" borderId="0" applyNumberFormat="0" applyBorder="0" applyAlignment="0" applyProtection="0"/>
    <xf numFmtId="187" fontId="64" fillId="44" borderId="0" applyNumberFormat="0" applyBorder="0" applyAlignment="0" applyProtection="0"/>
    <xf numFmtId="187" fontId="64" fillId="45" borderId="0" applyNumberFormat="0" applyBorder="0" applyAlignment="0" applyProtection="0"/>
    <xf numFmtId="187" fontId="64" fillId="40" borderId="0" applyNumberFormat="0" applyBorder="0" applyAlignment="0" applyProtection="0"/>
    <xf numFmtId="187" fontId="64" fillId="43" borderId="0" applyNumberFormat="0" applyBorder="0" applyAlignment="0" applyProtection="0"/>
    <xf numFmtId="187" fontId="64" fillId="46"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5" fillId="13" borderId="0" applyNumberFormat="0" applyBorder="0" applyAlignment="0" applyProtection="0"/>
    <xf numFmtId="187" fontId="129" fillId="43" borderId="0" applyNumberFormat="0" applyBorder="0" applyAlignment="0" applyProtection="0"/>
    <xf numFmtId="187" fontId="5" fillId="1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5" fillId="13" borderId="0" applyNumberFormat="0" applyBorder="0" applyAlignment="0" applyProtection="0"/>
    <xf numFmtId="187" fontId="64"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5" fillId="13" borderId="0" applyNumberFormat="0" applyBorder="0" applyAlignment="0" applyProtection="0"/>
    <xf numFmtId="187" fontId="129" fillId="44" borderId="0" applyNumberFormat="0" applyBorder="0" applyAlignment="0" applyProtection="0"/>
    <xf numFmtId="187" fontId="129" fillId="44" borderId="0" applyNumberFormat="0" applyBorder="0" applyAlignment="0" applyProtection="0"/>
    <xf numFmtId="187" fontId="5" fillId="17" borderId="0" applyNumberFormat="0" applyBorder="0" applyAlignment="0" applyProtection="0"/>
    <xf numFmtId="187" fontId="129" fillId="44" borderId="0" applyNumberFormat="0" applyBorder="0" applyAlignment="0" applyProtection="0"/>
    <xf numFmtId="187" fontId="5" fillId="17" borderId="0" applyNumberFormat="0" applyBorder="0" applyAlignment="0" applyProtection="0"/>
    <xf numFmtId="187" fontId="129" fillId="44" borderId="0" applyNumberFormat="0" applyBorder="0" applyAlignment="0" applyProtection="0"/>
    <xf numFmtId="187" fontId="129" fillId="44" borderId="0" applyNumberFormat="0" applyBorder="0" applyAlignment="0" applyProtection="0"/>
    <xf numFmtId="187" fontId="5" fillId="17" borderId="0" applyNumberFormat="0" applyBorder="0" applyAlignment="0" applyProtection="0"/>
    <xf numFmtId="187" fontId="64" fillId="44" borderId="0" applyNumberFormat="0" applyBorder="0" applyAlignment="0" applyProtection="0"/>
    <xf numFmtId="187" fontId="129" fillId="44" borderId="0" applyNumberFormat="0" applyBorder="0" applyAlignment="0" applyProtection="0"/>
    <xf numFmtId="187" fontId="129" fillId="44" borderId="0" applyNumberFormat="0" applyBorder="0" applyAlignment="0" applyProtection="0"/>
    <xf numFmtId="187" fontId="129" fillId="44" borderId="0" applyNumberFormat="0" applyBorder="0" applyAlignment="0" applyProtection="0"/>
    <xf numFmtId="187" fontId="129" fillId="44" borderId="0" applyNumberFormat="0" applyBorder="0" applyAlignment="0" applyProtection="0"/>
    <xf numFmtId="187" fontId="129" fillId="44" borderId="0" applyNumberFormat="0" applyBorder="0" applyAlignment="0" applyProtection="0"/>
    <xf numFmtId="187" fontId="5" fillId="17" borderId="0" applyNumberFormat="0" applyBorder="0" applyAlignment="0" applyProtection="0"/>
    <xf numFmtId="187" fontId="129" fillId="45" borderId="0" applyNumberFormat="0" applyBorder="0" applyAlignment="0" applyProtection="0"/>
    <xf numFmtId="187" fontId="129" fillId="45" borderId="0" applyNumberFormat="0" applyBorder="0" applyAlignment="0" applyProtection="0"/>
    <xf numFmtId="187" fontId="5" fillId="21" borderId="0" applyNumberFormat="0" applyBorder="0" applyAlignment="0" applyProtection="0"/>
    <xf numFmtId="187" fontId="129" fillId="45" borderId="0" applyNumberFormat="0" applyBorder="0" applyAlignment="0" applyProtection="0"/>
    <xf numFmtId="187" fontId="5" fillId="21" borderId="0" applyNumberFormat="0" applyBorder="0" applyAlignment="0" applyProtection="0"/>
    <xf numFmtId="187" fontId="129" fillId="45" borderId="0" applyNumberFormat="0" applyBorder="0" applyAlignment="0" applyProtection="0"/>
    <xf numFmtId="187" fontId="129" fillId="45" borderId="0" applyNumberFormat="0" applyBorder="0" applyAlignment="0" applyProtection="0"/>
    <xf numFmtId="187" fontId="5" fillId="21" borderId="0" applyNumberFormat="0" applyBorder="0" applyAlignment="0" applyProtection="0"/>
    <xf numFmtId="187" fontId="64" fillId="45" borderId="0" applyNumberFormat="0" applyBorder="0" applyAlignment="0" applyProtection="0"/>
    <xf numFmtId="187" fontId="129" fillId="45" borderId="0" applyNumberFormat="0" applyBorder="0" applyAlignment="0" applyProtection="0"/>
    <xf numFmtId="187" fontId="129" fillId="45" borderId="0" applyNumberFormat="0" applyBorder="0" applyAlignment="0" applyProtection="0"/>
    <xf numFmtId="187" fontId="129" fillId="45" borderId="0" applyNumberFormat="0" applyBorder="0" applyAlignment="0" applyProtection="0"/>
    <xf numFmtId="187" fontId="129" fillId="45" borderId="0" applyNumberFormat="0" applyBorder="0" applyAlignment="0" applyProtection="0"/>
    <xf numFmtId="187" fontId="129" fillId="45" borderId="0" applyNumberFormat="0" applyBorder="0" applyAlignment="0" applyProtection="0"/>
    <xf numFmtId="187" fontId="5" fillId="21"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5" fillId="25" borderId="0" applyNumberFormat="0" applyBorder="0" applyAlignment="0" applyProtection="0"/>
    <xf numFmtId="187" fontId="129" fillId="40" borderId="0" applyNumberFormat="0" applyBorder="0" applyAlignment="0" applyProtection="0"/>
    <xf numFmtId="187" fontId="5" fillId="25"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5" fillId="25" borderId="0" applyNumberFormat="0" applyBorder="0" applyAlignment="0" applyProtection="0"/>
    <xf numFmtId="187" fontId="64"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5" fillId="25"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5" fillId="29" borderId="0" applyNumberFormat="0" applyBorder="0" applyAlignment="0" applyProtection="0"/>
    <xf numFmtId="187" fontId="129" fillId="43" borderId="0" applyNumberFormat="0" applyBorder="0" applyAlignment="0" applyProtection="0"/>
    <xf numFmtId="187" fontId="5" fillId="29"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5" fillId="29" borderId="0" applyNumberFormat="0" applyBorder="0" applyAlignment="0" applyProtection="0"/>
    <xf numFmtId="187" fontId="64"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5" fillId="29" borderId="0" applyNumberFormat="0" applyBorder="0" applyAlignment="0" applyProtection="0"/>
    <xf numFmtId="187" fontId="129" fillId="46" borderId="0" applyNumberFormat="0" applyBorder="0" applyAlignment="0" applyProtection="0"/>
    <xf numFmtId="187" fontId="129" fillId="46" borderId="0" applyNumberFormat="0" applyBorder="0" applyAlignment="0" applyProtection="0"/>
    <xf numFmtId="187" fontId="5" fillId="33" borderId="0" applyNumberFormat="0" applyBorder="0" applyAlignment="0" applyProtection="0"/>
    <xf numFmtId="187" fontId="129" fillId="46" borderId="0" applyNumberFormat="0" applyBorder="0" applyAlignment="0" applyProtection="0"/>
    <xf numFmtId="187" fontId="5" fillId="33" borderId="0" applyNumberFormat="0" applyBorder="0" applyAlignment="0" applyProtection="0"/>
    <xf numFmtId="187" fontId="129" fillId="46" borderId="0" applyNumberFormat="0" applyBorder="0" applyAlignment="0" applyProtection="0"/>
    <xf numFmtId="187" fontId="129" fillId="46" borderId="0" applyNumberFormat="0" applyBorder="0" applyAlignment="0" applyProtection="0"/>
    <xf numFmtId="187" fontId="5" fillId="33" borderId="0" applyNumberFormat="0" applyBorder="0" applyAlignment="0" applyProtection="0"/>
    <xf numFmtId="187" fontId="64" fillId="46" borderId="0" applyNumberFormat="0" applyBorder="0" applyAlignment="0" applyProtection="0"/>
    <xf numFmtId="187" fontId="129" fillId="46" borderId="0" applyNumberFormat="0" applyBorder="0" applyAlignment="0" applyProtection="0"/>
    <xf numFmtId="187" fontId="129" fillId="46" borderId="0" applyNumberFormat="0" applyBorder="0" applyAlignment="0" applyProtection="0"/>
    <xf numFmtId="187" fontId="129" fillId="46" borderId="0" applyNumberFormat="0" applyBorder="0" applyAlignment="0" applyProtection="0"/>
    <xf numFmtId="187" fontId="129" fillId="46" borderId="0" applyNumberFormat="0" applyBorder="0" applyAlignment="0" applyProtection="0"/>
    <xf numFmtId="187" fontId="129" fillId="46" borderId="0" applyNumberFormat="0" applyBorder="0" applyAlignment="0" applyProtection="0"/>
    <xf numFmtId="187" fontId="5" fillId="33" borderId="0" applyNumberFormat="0" applyBorder="0" applyAlignment="0" applyProtection="0"/>
    <xf numFmtId="187" fontId="64" fillId="43" borderId="0" applyNumberFormat="0" applyBorder="0" applyAlignment="0" applyProtection="0"/>
    <xf numFmtId="187" fontId="64" fillId="44" borderId="0" applyNumberFormat="0" applyBorder="0" applyAlignment="0" applyProtection="0"/>
    <xf numFmtId="187" fontId="64" fillId="45" borderId="0" applyNumberFormat="0" applyBorder="0" applyAlignment="0" applyProtection="0"/>
    <xf numFmtId="187" fontId="64" fillId="40" borderId="0" applyNumberFormat="0" applyBorder="0" applyAlignment="0" applyProtection="0"/>
    <xf numFmtId="187" fontId="64" fillId="43" borderId="0" applyNumberFormat="0" applyBorder="0" applyAlignment="0" applyProtection="0"/>
    <xf numFmtId="187" fontId="64" fillId="46" borderId="0" applyNumberFormat="0" applyBorder="0" applyAlignment="0" applyProtection="0"/>
    <xf numFmtId="187" fontId="65" fillId="47" borderId="0" applyNumberFormat="0" applyBorder="0" applyAlignment="0" applyProtection="0"/>
    <xf numFmtId="187" fontId="65" fillId="44"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65" fillId="49" borderId="0" applyNumberFormat="0" applyBorder="0" applyAlignment="0" applyProtection="0"/>
    <xf numFmtId="187" fontId="65" fillId="50"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65"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65"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65"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65"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65"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65" fillId="50"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65" fillId="47" borderId="0" applyNumberFormat="0" applyBorder="0" applyAlignment="0" applyProtection="0"/>
    <xf numFmtId="187" fontId="65" fillId="44"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65" fillId="49" borderId="0" applyNumberFormat="0" applyBorder="0" applyAlignment="0" applyProtection="0"/>
    <xf numFmtId="187" fontId="65" fillId="50"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1" fillId="0" borderId="0" applyFont="0" applyFill="0" applyBorder="0" applyAlignment="0" applyProtection="0"/>
    <xf numFmtId="250" fontId="131" fillId="0" borderId="0" applyFont="0" applyFill="0" applyBorder="0" applyAlignment="0" applyProtection="0"/>
    <xf numFmtId="249" fontId="131" fillId="0" borderId="0" applyFont="0" applyFill="0" applyBorder="0" applyAlignment="0" applyProtection="0"/>
    <xf numFmtId="251" fontId="4" fillId="60" borderId="38">
      <alignment horizontal="center" vertical="center"/>
    </xf>
    <xf numFmtId="251" fontId="4" fillId="60" borderId="38">
      <alignment horizontal="center" vertical="center"/>
    </xf>
    <xf numFmtId="251" fontId="4" fillId="60" borderId="38">
      <alignment horizontal="center" vertical="center"/>
    </xf>
    <xf numFmtId="251" fontId="4" fillId="60" borderId="38">
      <alignment horizontal="center" vertical="center"/>
    </xf>
    <xf numFmtId="187" fontId="110" fillId="0" borderId="0" applyNumberFormat="0" applyFont="0" applyBorder="0" applyAlignment="0">
      <alignment horizontal="center"/>
    </xf>
    <xf numFmtId="187" fontId="110" fillId="0" borderId="0" applyNumberFormat="0" applyFont="0" applyBorder="0" applyAlignment="0">
      <alignment horizontal="center"/>
    </xf>
    <xf numFmtId="187" fontId="110" fillId="0" borderId="0" applyNumberFormat="0" applyFont="0" applyBorder="0" applyAlignment="0">
      <alignment horizontal="center"/>
    </xf>
    <xf numFmtId="187" fontId="110" fillId="0" borderId="0" applyNumberFormat="0" applyFont="0" applyBorder="0" applyAlignment="0">
      <alignment horizontal="center"/>
    </xf>
    <xf numFmtId="252" fontId="132" fillId="0" borderId="0" applyFill="0" applyBorder="0" applyProtection="0">
      <alignment horizontal="center"/>
    </xf>
    <xf numFmtId="187" fontId="4" fillId="0" borderId="0" applyNumberFormat="0" applyFont="0" applyBorder="0" applyAlignment="0"/>
    <xf numFmtId="187" fontId="133"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0" fillId="0" borderId="0" applyNumberFormat="0" applyFill="0" applyBorder="0" applyAlignment="0" applyProtection="0"/>
    <xf numFmtId="187" fontId="110" fillId="0" borderId="0" applyNumberFormat="0" applyFill="0" applyBorder="0" applyAlignment="0" applyProtection="0"/>
    <xf numFmtId="187" fontId="110" fillId="0" borderId="0" applyNumberFormat="0" applyFill="0" applyBorder="0" applyAlignment="0" applyProtection="0"/>
    <xf numFmtId="187" fontId="110" fillId="0" borderId="0" applyNumberFormat="0" applyFill="0" applyBorder="0" applyAlignment="0" applyProtection="0"/>
    <xf numFmtId="187" fontId="133" fillId="0" borderId="0" applyNumberFormat="0" applyFont="0" applyBorder="0" applyAlignment="0"/>
    <xf numFmtId="187" fontId="133" fillId="0" borderId="0" applyNumberFormat="0" applyFont="0" applyBorder="0" applyAlignment="0"/>
    <xf numFmtId="187" fontId="133" fillId="0" borderId="0" applyNumberFormat="0" applyFont="0" applyBorder="0" applyAlignment="0"/>
    <xf numFmtId="187" fontId="4" fillId="0" borderId="33">
      <protection hidden="1"/>
    </xf>
    <xf numFmtId="187" fontId="4" fillId="0" borderId="33">
      <protection hidden="1"/>
    </xf>
    <xf numFmtId="187" fontId="134" fillId="51" borderId="33" applyNumberFormat="0" applyFont="0" applyBorder="0" applyAlignment="0" applyProtection="0">
      <protection hidden="1"/>
    </xf>
    <xf numFmtId="187" fontId="135" fillId="0" borderId="33">
      <protection hidden="1"/>
    </xf>
    <xf numFmtId="187" fontId="112" fillId="61" borderId="0" applyNumberFormat="0" applyFont="0" applyAlignment="0" applyProtection="0">
      <protection locked="0"/>
    </xf>
    <xf numFmtId="187" fontId="77" fillId="0" borderId="0" applyNumberFormat="0" applyFill="0" applyBorder="0" applyAlignment="0" applyProtection="0"/>
    <xf numFmtId="187" fontId="119" fillId="0" borderId="0" applyNumberFormat="0" applyFill="0" applyBorder="0" applyAlignment="0" applyProtection="0"/>
    <xf numFmtId="187" fontId="131" fillId="0" borderId="0" applyNumberFormat="0" applyFill="0" applyBorder="0" applyAlignment="0" applyProtection="0"/>
    <xf numFmtId="187" fontId="136" fillId="0" borderId="11" applyNumberFormat="0" applyFill="0" applyAlignment="0" applyProtection="0"/>
    <xf numFmtId="178" fontId="137" fillId="0" borderId="0">
      <alignment vertical="top"/>
    </xf>
    <xf numFmtId="178" fontId="69" fillId="0" borderId="0">
      <alignment horizontal="right"/>
    </xf>
    <xf numFmtId="187" fontId="138" fillId="39" borderId="0" applyNumberFormat="0" applyBorder="0" applyAlignment="0" applyProtection="0"/>
    <xf numFmtId="187" fontId="138" fillId="39" borderId="0" applyNumberFormat="0" applyBorder="0" applyAlignment="0" applyProtection="0"/>
    <xf numFmtId="187" fontId="138" fillId="39" borderId="0" applyNumberFormat="0" applyBorder="0" applyAlignment="0" applyProtection="0"/>
    <xf numFmtId="187" fontId="138" fillId="39" borderId="0" applyNumberFormat="0" applyBorder="0" applyAlignment="0" applyProtection="0"/>
    <xf numFmtId="187" fontId="138" fillId="39" borderId="0" applyNumberFormat="0" applyBorder="0" applyAlignment="0" applyProtection="0"/>
    <xf numFmtId="187" fontId="94" fillId="39" borderId="0" applyNumberFormat="0" applyBorder="0" applyAlignment="0" applyProtection="0"/>
    <xf numFmtId="187" fontId="138" fillId="39" borderId="0" applyNumberFormat="0" applyBorder="0" applyAlignment="0" applyProtection="0"/>
    <xf numFmtId="187" fontId="138" fillId="39" borderId="0" applyNumberFormat="0" applyBorder="0" applyAlignment="0" applyProtection="0"/>
    <xf numFmtId="187" fontId="138" fillId="39" borderId="0" applyNumberFormat="0" applyBorder="0" applyAlignment="0" applyProtection="0"/>
    <xf numFmtId="187" fontId="138" fillId="39" borderId="0" applyNumberFormat="0" applyBorder="0" applyAlignment="0" applyProtection="0"/>
    <xf numFmtId="187" fontId="138" fillId="39" borderId="0" applyNumberFormat="0" applyBorder="0" applyAlignment="0" applyProtection="0"/>
    <xf numFmtId="187" fontId="91" fillId="0" borderId="32" applyNumberFormat="0" applyFont="0" applyFill="0" applyAlignment="0" applyProtection="0"/>
    <xf numFmtId="187" fontId="91" fillId="0" borderId="39" applyNumberFormat="0" applyFont="0" applyFill="0" applyAlignment="0" applyProtection="0"/>
    <xf numFmtId="187" fontId="91" fillId="0" borderId="39" applyNumberFormat="0" applyFont="0" applyFill="0" applyAlignment="0" applyProtection="0"/>
    <xf numFmtId="253" fontId="4" fillId="0" borderId="0" applyFont="0" applyFill="0" applyBorder="0" applyAlignment="0" applyProtection="0"/>
    <xf numFmtId="187" fontId="94" fillId="39" borderId="0" applyNumberFormat="0" applyBorder="0" applyAlignment="0" applyProtection="0"/>
    <xf numFmtId="187" fontId="127" fillId="0" borderId="0" applyFont="0" applyFill="0" applyBorder="0" applyAlignment="0" applyProtection="0"/>
    <xf numFmtId="187" fontId="84" fillId="0" borderId="18" applyNumberFormat="0" applyFill="0" applyAlignment="0" applyProtection="0"/>
    <xf numFmtId="187" fontId="85" fillId="0" borderId="19" applyNumberFormat="0" applyFill="0" applyAlignment="0" applyProtection="0"/>
    <xf numFmtId="187" fontId="86" fillId="0" borderId="20" applyNumberFormat="0" applyFill="0" applyAlignment="0" applyProtection="0"/>
    <xf numFmtId="187" fontId="86" fillId="0" borderId="0" applyNumberFormat="0" applyFill="0" applyBorder="0" applyAlignment="0" applyProtection="0"/>
    <xf numFmtId="254" fontId="4" fillId="0" borderId="0">
      <alignment vertical="center"/>
    </xf>
    <xf numFmtId="255" fontId="4" fillId="0" borderId="0">
      <alignment vertical="center"/>
    </xf>
    <xf numFmtId="39" fontId="139" fillId="0" borderId="0" applyFill="0" applyBorder="0" applyAlignment="0"/>
    <xf numFmtId="256" fontId="4" fillId="0" borderId="0">
      <alignment vertical="center"/>
    </xf>
    <xf numFmtId="257" fontId="4" fillId="0" borderId="0">
      <alignment vertical="center"/>
    </xf>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72" fillId="62" borderId="15" applyNumberFormat="0" applyAlignment="0" applyProtection="0"/>
    <xf numFmtId="187" fontId="72"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06" fillId="0" borderId="0"/>
    <xf numFmtId="187" fontId="95" fillId="58" borderId="23" applyNumberFormat="0" applyAlignment="0" applyProtection="0"/>
    <xf numFmtId="187" fontId="96" fillId="0" borderId="24" applyNumberFormat="0" applyFill="0" applyAlignment="0" applyProtection="0"/>
    <xf numFmtId="187" fontId="141" fillId="58" borderId="23" applyNumberFormat="0" applyAlignment="0" applyProtection="0"/>
    <xf numFmtId="187" fontId="141" fillId="58" borderId="23" applyNumberFormat="0" applyAlignment="0" applyProtection="0"/>
    <xf numFmtId="187" fontId="141" fillId="58" borderId="23" applyNumberFormat="0" applyAlignment="0" applyProtection="0"/>
    <xf numFmtId="187" fontId="141" fillId="58" borderId="23" applyNumberFormat="0" applyAlignment="0" applyProtection="0"/>
    <xf numFmtId="187" fontId="141" fillId="58" borderId="23" applyNumberFormat="0" applyAlignment="0" applyProtection="0"/>
    <xf numFmtId="187" fontId="95" fillId="58" borderId="23" applyNumberFormat="0" applyAlignment="0" applyProtection="0"/>
    <xf numFmtId="187" fontId="141" fillId="58" borderId="23" applyNumberFormat="0" applyAlignment="0" applyProtection="0"/>
    <xf numFmtId="187" fontId="141" fillId="58" borderId="23" applyNumberFormat="0" applyAlignment="0" applyProtection="0"/>
    <xf numFmtId="187" fontId="141" fillId="58" borderId="23" applyNumberFormat="0" applyAlignment="0" applyProtection="0"/>
    <xf numFmtId="187" fontId="141" fillId="58" borderId="23" applyNumberFormat="0" applyAlignment="0" applyProtection="0"/>
    <xf numFmtId="187" fontId="141" fillId="58" borderId="23" applyNumberFormat="0" applyAlignment="0" applyProtection="0"/>
    <xf numFmtId="187" fontId="96"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96"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116" fillId="63" borderId="31" applyFont="0" applyFill="0" applyBorder="0"/>
    <xf numFmtId="187" fontId="116" fillId="63" borderId="31" applyFont="0" applyFill="0" applyBorder="0"/>
    <xf numFmtId="187" fontId="116" fillId="63" borderId="31" applyFont="0" applyFill="0" applyBorder="0"/>
    <xf numFmtId="187" fontId="116" fillId="63" borderId="31" applyFont="0" applyFill="0" applyBorder="0"/>
    <xf numFmtId="187" fontId="74" fillId="0" borderId="33"/>
    <xf numFmtId="187" fontId="74" fillId="0" borderId="33"/>
    <xf numFmtId="187" fontId="74" fillId="0" borderId="33"/>
    <xf numFmtId="187" fontId="74" fillId="0" borderId="33"/>
    <xf numFmtId="187" fontId="74" fillId="0" borderId="33"/>
    <xf numFmtId="187" fontId="79" fillId="0" borderId="0">
      <alignment horizontal="center" wrapText="1"/>
      <protection hidden="1"/>
    </xf>
    <xf numFmtId="187" fontId="92" fillId="0" borderId="0" applyNumberFormat="0" applyFill="0" applyBorder="0" applyAlignment="0" applyProtection="0">
      <alignment vertical="top"/>
      <protection locked="0"/>
    </xf>
    <xf numFmtId="211" fontId="143" fillId="0" borderId="0" applyFont="0" applyFill="0" applyBorder="0" applyAlignment="0" applyProtection="0"/>
    <xf numFmtId="231" fontId="144" fillId="0" borderId="0" applyFont="0" applyFill="0" applyBorder="0" applyAlignment="0" applyProtection="0">
      <alignment horizontal="right"/>
    </xf>
    <xf numFmtId="258" fontId="144"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4" fillId="0" borderId="0" applyFont="0" applyFill="0" applyBorder="0" applyAlignment="0" applyProtection="0"/>
    <xf numFmtId="3" fontId="74" fillId="0" borderId="0"/>
    <xf numFmtId="187" fontId="109" fillId="0" borderId="0"/>
    <xf numFmtId="187" fontId="145" fillId="0" borderId="0"/>
    <xf numFmtId="187" fontId="109" fillId="0" borderId="0"/>
    <xf numFmtId="187" fontId="109" fillId="0" borderId="0"/>
    <xf numFmtId="187" fontId="145" fillId="0" borderId="0"/>
    <xf numFmtId="187" fontId="109" fillId="0" borderId="0"/>
    <xf numFmtId="187" fontId="146" fillId="64" borderId="0">
      <alignment horizontal="center" vertical="center" wrapText="1"/>
    </xf>
    <xf numFmtId="175" fontId="147" fillId="0" borderId="0" applyNumberFormat="0" applyFill="0" applyAlignment="0" applyProtection="0"/>
    <xf numFmtId="187" fontId="65" fillId="52" borderId="0" applyNumberFormat="0" applyBorder="0" applyAlignment="0" applyProtection="0"/>
    <xf numFmtId="187" fontId="65" fillId="53" borderId="0" applyNumberFormat="0" applyBorder="0" applyAlignment="0" applyProtection="0"/>
    <xf numFmtId="187" fontId="65" fillId="54" borderId="0" applyNumberFormat="0" applyBorder="0" applyAlignment="0" applyProtection="0"/>
    <xf numFmtId="187" fontId="65" fillId="48" borderId="0" applyNumberFormat="0" applyBorder="0" applyAlignment="0" applyProtection="0"/>
    <xf numFmtId="187" fontId="65" fillId="49" borderId="0" applyNumberFormat="0" applyBorder="0" applyAlignment="0" applyProtection="0"/>
    <xf numFmtId="187" fontId="65" fillId="55" borderId="0" applyNumberFormat="0" applyBorder="0" applyAlignment="0" applyProtection="0"/>
    <xf numFmtId="187" fontId="94" fillId="39" borderId="0" applyNumberFormat="0" applyBorder="0" applyAlignment="0" applyProtection="0"/>
    <xf numFmtId="190" fontId="4" fillId="0" borderId="0">
      <alignment horizontal="center"/>
    </xf>
    <xf numFmtId="190" fontId="4" fillId="0" borderId="0">
      <alignment horizontal="center"/>
    </xf>
    <xf numFmtId="260" fontId="74" fillId="0" borderId="0"/>
    <xf numFmtId="261" fontId="74" fillId="0" borderId="0"/>
    <xf numFmtId="262" fontId="144" fillId="0" borderId="0" applyFont="0" applyFill="0" applyBorder="0" applyAlignment="0" applyProtection="0">
      <alignment horizontal="right"/>
    </xf>
    <xf numFmtId="200" fontId="144"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27" fillId="0" borderId="0" applyFont="0" applyFill="0" applyBorder="0" applyAlignment="0" applyProtection="0"/>
    <xf numFmtId="187" fontId="4" fillId="0" borderId="0" applyFont="0" applyFill="0" applyBorder="0" applyAlignment="0" applyProtection="0"/>
    <xf numFmtId="14" fontId="116" fillId="59" borderId="28" applyFill="0" applyBorder="0">
      <alignment horizontal="right"/>
    </xf>
    <xf numFmtId="15" fontId="116" fillId="0" borderId="0" applyFill="0" applyBorder="0" applyAlignment="0"/>
    <xf numFmtId="264" fontId="116" fillId="61" borderId="0" applyFont="0" applyFill="0" applyBorder="0" applyAlignment="0" applyProtection="0"/>
    <xf numFmtId="265" fontId="148" fillId="61" borderId="34" applyFont="0" applyFill="0" applyBorder="0" applyAlignment="0" applyProtection="0"/>
    <xf numFmtId="264" fontId="74" fillId="61" borderId="0" applyFont="0" applyFill="0" applyBorder="0" applyAlignment="0" applyProtection="0"/>
    <xf numFmtId="264" fontId="74" fillId="61" borderId="0" applyFont="0" applyFill="0" applyBorder="0" applyAlignment="0" applyProtection="0"/>
    <xf numFmtId="264" fontId="74" fillId="61" borderId="0" applyFont="0" applyFill="0" applyBorder="0" applyAlignment="0" applyProtection="0"/>
    <xf numFmtId="264" fontId="74" fillId="61" borderId="0" applyFont="0" applyFill="0" applyBorder="0" applyAlignment="0" applyProtection="0"/>
    <xf numFmtId="17" fontId="116" fillId="0" borderId="0" applyFill="0" applyBorder="0">
      <alignment horizontal="right"/>
    </xf>
    <xf numFmtId="266" fontId="4" fillId="0" borderId="11"/>
    <xf numFmtId="266" fontId="4" fillId="0" borderId="11"/>
    <xf numFmtId="14" fontId="116" fillId="59" borderId="28" applyFill="0" applyBorder="0">
      <alignment horizontal="right"/>
    </xf>
    <xf numFmtId="267" fontId="144" fillId="0" borderId="0" applyFont="0" applyFill="0" applyBorder="0" applyAlignment="0" applyProtection="0"/>
    <xf numFmtId="14" fontId="116" fillId="59" borderId="28" applyFill="0" applyBorder="0">
      <alignment horizontal="right"/>
    </xf>
    <xf numFmtId="265" fontId="116" fillId="0" borderId="0" applyFill="0" applyBorder="0">
      <alignment horizontal="right"/>
    </xf>
    <xf numFmtId="268" fontId="4" fillId="0" borderId="0"/>
    <xf numFmtId="187" fontId="149" fillId="65" borderId="40" applyNumberFormat="0" applyBorder="0" applyAlignment="0">
      <alignment horizontal="center"/>
      <protection hidden="1"/>
    </xf>
    <xf numFmtId="37" fontId="136" fillId="66" borderId="41" applyNumberFormat="0" applyAlignment="0">
      <alignment horizontal="left"/>
    </xf>
    <xf numFmtId="41" fontId="150" fillId="0" borderId="0" applyFont="0" applyFill="0" applyBorder="0" applyAlignment="0" applyProtection="0"/>
    <xf numFmtId="269" fontId="4" fillId="0" borderId="0" applyFont="0" applyFill="0" applyBorder="0" applyAlignment="0" applyProtection="0"/>
    <xf numFmtId="187" fontId="73" fillId="0" borderId="0">
      <protection locked="0"/>
    </xf>
    <xf numFmtId="187" fontId="4" fillId="67" borderId="0" applyNumberFormat="0" applyFont="0" applyBorder="0" applyAlignment="0" applyProtection="0"/>
    <xf numFmtId="187" fontId="4" fillId="67" borderId="0" applyNumberFormat="0" applyFont="0" applyBorder="0" applyAlignment="0" applyProtection="0"/>
    <xf numFmtId="187" fontId="4" fillId="67" borderId="0" applyNumberFormat="0" applyFont="0" applyBorder="0" applyAlignment="0" applyProtection="0"/>
    <xf numFmtId="187" fontId="4" fillId="67" borderId="0" applyNumberFormat="0" applyFont="0" applyBorder="0" applyAlignment="0" applyProtection="0"/>
    <xf numFmtId="165" fontId="4" fillId="0" borderId="0"/>
    <xf numFmtId="193" fontId="74" fillId="0" borderId="0"/>
    <xf numFmtId="270" fontId="144" fillId="0" borderId="42" applyNumberFormat="0" applyFont="0" applyFill="0" applyAlignment="0" applyProtection="0"/>
    <xf numFmtId="194" fontId="151" fillId="0" borderId="0" applyFill="0" applyBorder="0" applyAlignment="0" applyProtection="0"/>
    <xf numFmtId="187" fontId="87" fillId="0" borderId="0">
      <protection locked="0"/>
    </xf>
    <xf numFmtId="187" fontId="87" fillId="0" borderId="0">
      <protection locked="0"/>
    </xf>
    <xf numFmtId="187" fontId="86" fillId="0" borderId="0" applyNumberFormat="0" applyFill="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65" fillId="52" borderId="0" applyNumberFormat="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65" fillId="53"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65" fillId="54"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65"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65"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65" fillId="55"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65" fillId="52" borderId="0" applyNumberFormat="0" applyBorder="0" applyAlignment="0" applyProtection="0"/>
    <xf numFmtId="187" fontId="65" fillId="53" borderId="0" applyNumberFormat="0" applyBorder="0" applyAlignment="0" applyProtection="0"/>
    <xf numFmtId="187" fontId="65" fillId="54" borderId="0" applyNumberFormat="0" applyBorder="0" applyAlignment="0" applyProtection="0"/>
    <xf numFmtId="187" fontId="65" fillId="48" borderId="0" applyNumberFormat="0" applyBorder="0" applyAlignment="0" applyProtection="0"/>
    <xf numFmtId="187" fontId="65" fillId="49" borderId="0" applyNumberFormat="0" applyBorder="0" applyAlignment="0" applyProtection="0"/>
    <xf numFmtId="187" fontId="65" fillId="55" borderId="0" applyNumberFormat="0" applyBorder="0" applyAlignment="0" applyProtection="0"/>
    <xf numFmtId="187" fontId="97"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97" fillId="68" borderId="15" applyNumberFormat="0" applyAlignment="0" applyProtection="0"/>
    <xf numFmtId="187" fontId="97"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3" fillId="0" borderId="0">
      <alignment horizontal="right" vertical="top"/>
    </xf>
    <xf numFmtId="272" fontId="154" fillId="0" borderId="0">
      <alignment horizontal="right" vertical="top"/>
    </xf>
    <xf numFmtId="272" fontId="153" fillId="0" borderId="0">
      <alignment horizontal="right" vertical="top"/>
    </xf>
    <xf numFmtId="273" fontId="67" fillId="0" borderId="0" applyFill="0" applyBorder="0">
      <alignment horizontal="right" vertical="top"/>
    </xf>
    <xf numFmtId="274" fontId="67" fillId="0" borderId="0" applyFill="0" applyBorder="0">
      <alignment horizontal="right" vertical="top"/>
    </xf>
    <xf numFmtId="275" fontId="67" fillId="0" borderId="0" applyFill="0" applyBorder="0">
      <alignment horizontal="right" vertical="top"/>
    </xf>
    <xf numFmtId="276" fontId="67" fillId="0" borderId="0" applyFill="0" applyBorder="0">
      <alignment horizontal="right" vertical="top"/>
    </xf>
    <xf numFmtId="187" fontId="155" fillId="0" borderId="0">
      <alignment horizontal="center" wrapText="1"/>
    </xf>
    <xf numFmtId="277" fontId="156" fillId="0" borderId="0" applyFill="0" applyBorder="0">
      <alignment vertical="top"/>
    </xf>
    <xf numFmtId="277" fontId="157" fillId="0" borderId="0" applyFill="0" applyBorder="0" applyProtection="0">
      <alignment vertical="top"/>
    </xf>
    <xf numFmtId="277" fontId="158" fillId="0" borderId="0">
      <alignment vertical="top"/>
    </xf>
    <xf numFmtId="41" fontId="67" fillId="0" borderId="0" applyFill="0" applyBorder="0" applyAlignment="0" applyProtection="0">
      <alignment horizontal="right" vertical="top"/>
    </xf>
    <xf numFmtId="277" fontId="159" fillId="0" borderId="0"/>
    <xf numFmtId="187" fontId="67" fillId="0" borderId="0" applyFill="0" applyBorder="0">
      <alignment horizontal="left" vertical="top"/>
    </xf>
    <xf numFmtId="187" fontId="73" fillId="0" borderId="0">
      <protection locked="0"/>
    </xf>
    <xf numFmtId="187" fontId="73" fillId="0" borderId="0">
      <protection locked="0"/>
    </xf>
    <xf numFmtId="187" fontId="73" fillId="0" borderId="0">
      <protection locked="0"/>
    </xf>
    <xf numFmtId="187" fontId="73" fillId="0" borderId="0">
      <protection locked="0"/>
    </xf>
    <xf numFmtId="187" fontId="73" fillId="0" borderId="0">
      <protection locked="0"/>
    </xf>
    <xf numFmtId="187" fontId="73" fillId="0" borderId="0">
      <protection locked="0"/>
    </xf>
    <xf numFmtId="187" fontId="73" fillId="0" borderId="0">
      <protection locked="0"/>
    </xf>
    <xf numFmtId="187" fontId="73" fillId="0" borderId="0">
      <protection locked="0"/>
    </xf>
    <xf numFmtId="187" fontId="73" fillId="0" borderId="0">
      <protection locked="0"/>
    </xf>
    <xf numFmtId="187" fontId="74" fillId="0" borderId="0" applyFont="0" applyFill="0" applyBorder="0" applyAlignment="0" applyProtection="0">
      <alignment horizontal="right"/>
    </xf>
    <xf numFmtId="278" fontId="4" fillId="61" borderId="0" applyFont="0" applyFill="0" applyBorder="0" applyAlignment="0"/>
    <xf numFmtId="187" fontId="74" fillId="0" borderId="0" applyFont="0" applyFill="0" applyBorder="0" applyAlignment="0" applyProtection="0">
      <alignment horizontal="right"/>
    </xf>
    <xf numFmtId="2" fontId="4" fillId="0" borderId="0" applyFont="0" applyFill="0" applyBorder="0" applyAlignment="0" applyProtection="0"/>
    <xf numFmtId="187" fontId="160" fillId="0" borderId="0" applyNumberFormat="0" applyFill="0" applyBorder="0" applyAlignment="0" applyProtection="0">
      <alignment vertical="top"/>
      <protection locked="0"/>
    </xf>
    <xf numFmtId="187" fontId="161" fillId="0" borderId="0" applyFill="0" applyBorder="0" applyProtection="0">
      <alignment horizontal="left"/>
    </xf>
    <xf numFmtId="39" fontId="162" fillId="0" borderId="26" applyAlignment="0"/>
    <xf numFmtId="38" fontId="163" fillId="0" borderId="33" applyBorder="0"/>
    <xf numFmtId="2" fontId="4" fillId="0" borderId="0"/>
    <xf numFmtId="187" fontId="164" fillId="0" borderId="0" applyNumberFormat="0" applyFill="0" applyBorder="0" applyAlignment="0" applyProtection="0"/>
    <xf numFmtId="38" fontId="74" fillId="36" borderId="0" applyNumberFormat="0" applyBorder="0" applyAlignment="0" applyProtection="0"/>
    <xf numFmtId="38" fontId="74" fillId="36" borderId="0" applyNumberFormat="0" applyBorder="0" applyAlignment="0" applyProtection="0"/>
    <xf numFmtId="279" fontId="144" fillId="0" borderId="0" applyFont="0" applyFill="0" applyBorder="0" applyAlignment="0" applyProtection="0">
      <alignment horizontal="right"/>
    </xf>
    <xf numFmtId="187" fontId="107" fillId="0" borderId="0">
      <alignment horizontal="left"/>
    </xf>
    <xf numFmtId="187" fontId="71" fillId="0" borderId="30" applyNumberFormat="0" applyAlignment="0" applyProtection="0">
      <alignment horizontal="left" vertical="center"/>
    </xf>
    <xf numFmtId="187" fontId="71" fillId="0" borderId="27">
      <alignment horizontal="left" vertical="center"/>
    </xf>
    <xf numFmtId="187" fontId="71" fillId="0" borderId="27">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5" fillId="0" borderId="0" applyNumberFormat="0" applyFont="0" applyFill="0" applyBorder="0" applyAlignment="0">
      <alignment horizontal="left"/>
    </xf>
    <xf numFmtId="187" fontId="119" fillId="0" borderId="43" applyNumberFormat="0" applyFill="0" applyAlignment="0" applyProtection="0"/>
    <xf numFmtId="187" fontId="92" fillId="0" borderId="0" applyNumberFormat="0" applyFill="0" applyBorder="0" applyAlignment="0" applyProtection="0">
      <alignment vertical="top"/>
      <protection locked="0"/>
    </xf>
    <xf numFmtId="187" fontId="166" fillId="0" borderId="0" applyNumberFormat="0" applyFill="0" applyBorder="0" applyAlignment="0" applyProtection="0">
      <alignment vertical="top"/>
      <protection locked="0"/>
    </xf>
    <xf numFmtId="187" fontId="92" fillId="0" borderId="0" applyNumberFormat="0" applyFill="0" applyBorder="0" applyAlignment="0" applyProtection="0">
      <alignment vertical="top"/>
      <protection locked="0"/>
    </xf>
    <xf numFmtId="187" fontId="167" fillId="0" borderId="0" applyNumberFormat="0" applyFill="0" applyBorder="0" applyAlignment="0" applyProtection="0"/>
    <xf numFmtId="187" fontId="168" fillId="0" borderId="0" applyNumberFormat="0" applyFill="0" applyBorder="0" applyAlignment="0" applyProtection="0">
      <alignment vertical="top"/>
      <protection locked="0"/>
    </xf>
    <xf numFmtId="187" fontId="169" fillId="0" borderId="0" applyNumberFormat="0" applyFill="0" applyBorder="0" applyAlignment="0" applyProtection="0"/>
    <xf numFmtId="187" fontId="75"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75"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66" fillId="0" borderId="0"/>
    <xf numFmtId="281" fontId="4" fillId="0" borderId="0"/>
    <xf numFmtId="282" fontId="4" fillId="0" borderId="0"/>
    <xf numFmtId="283" fontId="4" fillId="0" borderId="0"/>
    <xf numFmtId="284" fontId="4" fillId="0" borderId="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261" fontId="74" fillId="0" borderId="0"/>
    <xf numFmtId="265" fontId="74" fillId="61" borderId="0" applyFont="0" applyBorder="0" applyAlignment="0" applyProtection="0">
      <protection locked="0"/>
    </xf>
    <xf numFmtId="278" fontId="74" fillId="61" borderId="0" applyFont="0" applyBorder="0" applyAlignment="0">
      <protection locked="0"/>
    </xf>
    <xf numFmtId="248" fontId="74" fillId="0" borderId="0"/>
    <xf numFmtId="285" fontId="74" fillId="0" borderId="0"/>
    <xf numFmtId="10" fontId="74" fillId="61" borderId="0">
      <protection locked="0"/>
    </xf>
    <xf numFmtId="286" fontId="4" fillId="0" borderId="0"/>
    <xf numFmtId="248" fontId="171" fillId="61" borderId="0" applyNumberFormat="0" applyBorder="0" applyAlignment="0">
      <protection locked="0"/>
    </xf>
    <xf numFmtId="287" fontId="135" fillId="0" borderId="0"/>
    <xf numFmtId="38" fontId="172" fillId="0" borderId="0"/>
    <xf numFmtId="38" fontId="173" fillId="0" borderId="0"/>
    <xf numFmtId="38" fontId="174" fillId="0" borderId="0"/>
    <xf numFmtId="38" fontId="175" fillId="0" borderId="0"/>
    <xf numFmtId="187" fontId="176" fillId="0" borderId="0"/>
    <xf numFmtId="187" fontId="176" fillId="0" borderId="0"/>
    <xf numFmtId="187" fontId="4" fillId="0" borderId="0"/>
    <xf numFmtId="187" fontId="96" fillId="0" borderId="24" applyNumberFormat="0" applyFill="0" applyAlignment="0" applyProtection="0"/>
    <xf numFmtId="187" fontId="96" fillId="0" borderId="24" applyNumberFormat="0" applyFill="0" applyAlignment="0" applyProtection="0"/>
    <xf numFmtId="187" fontId="4" fillId="0" borderId="0"/>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187" fontId="4" fillId="0" borderId="33">
      <alignment horizontal="left"/>
      <protection locked="0"/>
    </xf>
    <xf numFmtId="187" fontId="4" fillId="0" borderId="33">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08" fillId="0" borderId="32"/>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7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3"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4"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4" fillId="35" borderId="0" applyFont="0" applyBorder="0" applyAlignment="0" applyProtection="0">
      <alignment horizontal="right"/>
      <protection hidden="1"/>
    </xf>
    <xf numFmtId="187" fontId="178" fillId="56" borderId="0" applyNumberFormat="0" applyBorder="0" applyAlignment="0" applyProtection="0"/>
    <xf numFmtId="187" fontId="178" fillId="56" borderId="0" applyNumberFormat="0" applyBorder="0" applyAlignment="0" applyProtection="0"/>
    <xf numFmtId="187" fontId="178" fillId="56" borderId="0" applyNumberFormat="0" applyBorder="0" applyAlignment="0" applyProtection="0"/>
    <xf numFmtId="187" fontId="178" fillId="56" borderId="0" applyNumberFormat="0" applyBorder="0" applyAlignment="0" applyProtection="0"/>
    <xf numFmtId="187" fontId="178" fillId="56" borderId="0" applyNumberFormat="0" applyBorder="0" applyAlignment="0" applyProtection="0"/>
    <xf numFmtId="187" fontId="76" fillId="56" borderId="0" applyNumberFormat="0" applyBorder="0" applyAlignment="0" applyProtection="0"/>
    <xf numFmtId="187" fontId="178" fillId="56" borderId="0" applyNumberFormat="0" applyBorder="0" applyAlignment="0" applyProtection="0"/>
    <xf numFmtId="187" fontId="178" fillId="56" borderId="0" applyNumberFormat="0" applyBorder="0" applyAlignment="0" applyProtection="0"/>
    <xf numFmtId="187" fontId="178" fillId="56" borderId="0" applyNumberFormat="0" applyBorder="0" applyAlignment="0" applyProtection="0"/>
    <xf numFmtId="187" fontId="178" fillId="56" borderId="0" applyNumberFormat="0" applyBorder="0" applyAlignment="0" applyProtection="0"/>
    <xf numFmtId="187" fontId="178" fillId="56" borderId="0" applyNumberFormat="0" applyBorder="0" applyAlignment="0" applyProtection="0"/>
    <xf numFmtId="187" fontId="76" fillId="56" borderId="0" applyNumberFormat="0" applyBorder="0" applyAlignment="0" applyProtection="0"/>
    <xf numFmtId="37" fontId="147" fillId="0" borderId="0"/>
    <xf numFmtId="166" fontId="4" fillId="0" borderId="0" applyFont="0" applyFill="0" applyBorder="0" applyAlignment="0" applyProtection="0"/>
    <xf numFmtId="187" fontId="66" fillId="0" borderId="0"/>
    <xf numFmtId="187" fontId="110" fillId="0" borderId="0"/>
    <xf numFmtId="187" fontId="110" fillId="0" borderId="0"/>
    <xf numFmtId="187" fontId="110" fillId="0" borderId="0"/>
    <xf numFmtId="187" fontId="110" fillId="0" borderId="0"/>
    <xf numFmtId="187" fontId="110" fillId="0" borderId="0"/>
    <xf numFmtId="187" fontId="110" fillId="0" borderId="0"/>
    <xf numFmtId="187" fontId="110" fillId="0" borderId="0"/>
    <xf numFmtId="187" fontId="110"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4" fillId="0" borderId="29" applyFont="0" applyFill="0" applyBorder="0" applyAlignment="0" applyProtection="0"/>
    <xf numFmtId="38" fontId="74" fillId="0" borderId="29" applyFont="0" applyFill="0" applyBorder="0" applyAlignment="0" applyProtection="0"/>
    <xf numFmtId="248" fontId="4" fillId="0" borderId="0" applyFont="0" applyFill="0" applyBorder="0" applyAlignment="0"/>
    <xf numFmtId="40" fontId="74" fillId="0" borderId="0" applyFont="0" applyFill="0" applyBorder="0" applyAlignment="0"/>
    <xf numFmtId="286" fontId="74" fillId="0" borderId="0" applyFont="0" applyFill="0" applyBorder="0" applyAlignment="0"/>
    <xf numFmtId="187" fontId="12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64" fillId="0" borderId="0"/>
    <xf numFmtId="187" fontId="179"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79"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6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0" fillId="0" borderId="0"/>
    <xf numFmtId="187" fontId="179"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12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12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1"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4" fillId="0" borderId="0"/>
    <xf numFmtId="187" fontId="5" fillId="0" borderId="0"/>
    <xf numFmtId="187" fontId="5" fillId="0" borderId="0"/>
    <xf numFmtId="187" fontId="5" fillId="0" borderId="0"/>
    <xf numFmtId="187" fontId="4"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2" fillId="0" borderId="0" applyNumberFormat="0" applyFill="0" applyBorder="0" applyAlignment="0" applyProtection="0"/>
    <xf numFmtId="187" fontId="6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3" fillId="0" borderId="0"/>
    <xf numFmtId="187" fontId="5" fillId="0" borderId="0"/>
    <xf numFmtId="187" fontId="64"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64"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248" fontId="116" fillId="0" borderId="0" applyNumberFormat="0" applyFill="0" applyBorder="0" applyAlignment="0" applyProtection="0"/>
    <xf numFmtId="300" fontId="74" fillId="0" borderId="0" applyFont="0" applyFill="0" applyBorder="0" applyAlignment="0" applyProtection="0"/>
    <xf numFmtId="40" fontId="116" fillId="0" borderId="0">
      <alignment horizontal="left"/>
    </xf>
    <xf numFmtId="187" fontId="67" fillId="0" borderId="0"/>
    <xf numFmtId="187" fontId="4" fillId="0" borderId="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4" fillId="57" borderId="16" applyNumberFormat="0" applyFont="0" applyAlignment="0" applyProtection="0"/>
    <xf numFmtId="187" fontId="5" fillId="10" borderId="8" applyNumberFormat="0" applyFont="0" applyAlignment="0" applyProtection="0"/>
    <xf numFmtId="187" fontId="4" fillId="57" borderId="16" applyNumberFormat="0" applyFont="0" applyAlignment="0" applyProtection="0"/>
    <xf numFmtId="187" fontId="5" fillId="10" borderId="8"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10" borderId="8" applyNumberFormat="0" applyFont="0" applyAlignment="0" applyProtection="0"/>
    <xf numFmtId="187" fontId="64" fillId="57" borderId="16"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5" fillId="10" borderId="8" applyNumberFormat="0" applyFont="0" applyAlignment="0" applyProtection="0"/>
    <xf numFmtId="187" fontId="4" fillId="57" borderId="16" applyNumberFormat="0" applyFont="0" applyAlignment="0" applyProtection="0"/>
    <xf numFmtId="187" fontId="5" fillId="10" borderId="8"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301" fontId="74" fillId="0" borderId="0" applyFont="0" applyFill="0" applyBorder="0" applyAlignment="0" applyProtection="0"/>
    <xf numFmtId="248" fontId="115"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5" fillId="0" borderId="0"/>
    <xf numFmtId="248" fontId="115" fillId="0" borderId="0"/>
    <xf numFmtId="248" fontId="115" fillId="0" borderId="0"/>
    <xf numFmtId="248" fontId="115" fillId="0" borderId="0"/>
    <xf numFmtId="305" fontId="74" fillId="0" borderId="0" applyFont="0" applyFill="0" applyBorder="0" applyAlignment="0" applyProtection="0"/>
    <xf numFmtId="187" fontId="134" fillId="0" borderId="0"/>
    <xf numFmtId="187" fontId="183" fillId="0" borderId="45"/>
    <xf numFmtId="187" fontId="79" fillId="0" borderId="0"/>
    <xf numFmtId="187" fontId="78" fillId="51" borderId="17" applyNumberFormat="0" applyAlignment="0" applyProtection="0"/>
    <xf numFmtId="187" fontId="78" fillId="51" borderId="17" applyNumberFormat="0" applyAlignment="0" applyProtection="0"/>
    <xf numFmtId="187" fontId="78" fillId="51" borderId="17" applyNumberFormat="0" applyAlignment="0" applyProtection="0"/>
    <xf numFmtId="187" fontId="78" fillId="51" borderId="17" applyNumberFormat="0" applyAlignment="0" applyProtection="0"/>
    <xf numFmtId="187" fontId="78" fillId="51" borderId="17" applyNumberFormat="0" applyAlignment="0" applyProtection="0"/>
    <xf numFmtId="40" fontId="184" fillId="36" borderId="0">
      <alignment horizontal="right"/>
    </xf>
    <xf numFmtId="187" fontId="185" fillId="36" borderId="0">
      <alignment horizontal="right"/>
    </xf>
    <xf numFmtId="187" fontId="186" fillId="36" borderId="25"/>
    <xf numFmtId="187" fontId="186" fillId="0" borderId="0" applyBorder="0">
      <alignment horizontal="centerContinuous"/>
    </xf>
    <xf numFmtId="187" fontId="187" fillId="0" borderId="0" applyBorder="0">
      <alignment horizontal="centerContinuous"/>
    </xf>
    <xf numFmtId="1" fontId="188" fillId="0" borderId="0" applyProtection="0">
      <alignment horizontal="right" vertical="center"/>
    </xf>
    <xf numFmtId="306" fontId="189" fillId="0" borderId="0"/>
    <xf numFmtId="187" fontId="74" fillId="0" borderId="0"/>
    <xf numFmtId="307" fontId="4" fillId="0" borderId="0" applyFont="0" applyFill="0" applyBorder="0" applyAlignment="0"/>
    <xf numFmtId="308" fontId="74"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3"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4"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0" fillId="0" borderId="0">
      <protection locked="0"/>
    </xf>
    <xf numFmtId="187" fontId="4" fillId="0" borderId="0">
      <protection locked="0"/>
    </xf>
    <xf numFmtId="187" fontId="112" fillId="0" borderId="0">
      <protection locked="0"/>
    </xf>
    <xf numFmtId="187" fontId="191" fillId="0" borderId="46"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77" fillId="0" borderId="0" applyFont="0" applyFill="0" applyBorder="0" applyAlignment="0" applyProtection="0"/>
    <xf numFmtId="9" fontId="4" fillId="0" borderId="0" applyNumberFormat="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4" fillId="0" borderId="0" applyFont="0" applyFill="0" applyBorder="0" applyAlignment="0" applyProtection="0"/>
    <xf numFmtId="9" fontId="4" fillId="0" borderId="0" applyFill="0" applyBorder="0" applyAlignment="0" applyProtection="0"/>
    <xf numFmtId="9" fontId="6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3" fillId="0" borderId="0">
      <protection locked="0"/>
    </xf>
    <xf numFmtId="187" fontId="79" fillId="0" borderId="0" applyNumberFormat="0" applyFont="0" applyFill="0" applyBorder="0" applyAlignment="0" applyProtection="0">
      <alignment horizontal="left"/>
    </xf>
    <xf numFmtId="15" fontId="79" fillId="0" borderId="0" applyFont="0" applyFill="0" applyBorder="0" applyAlignment="0" applyProtection="0"/>
    <xf numFmtId="4" fontId="79" fillId="0" borderId="0" applyFont="0" applyFill="0" applyBorder="0" applyAlignment="0" applyProtection="0"/>
    <xf numFmtId="187" fontId="193" fillId="0" borderId="32">
      <alignment horizontal="center"/>
    </xf>
    <xf numFmtId="3" fontId="79" fillId="0" borderId="0" applyFont="0" applyFill="0" applyBorder="0" applyAlignment="0" applyProtection="0"/>
    <xf numFmtId="187" fontId="79" fillId="63" borderId="0" applyNumberFormat="0" applyFont="0" applyBorder="0" applyAlignment="0" applyProtection="0"/>
    <xf numFmtId="3" fontId="4" fillId="0" borderId="0" applyFont="0" applyFill="0" applyBorder="0" applyAlignment="0" applyProtection="0"/>
    <xf numFmtId="187" fontId="194" fillId="0" borderId="0" applyNumberFormat="0" applyFill="0" applyBorder="0" applyAlignment="0" applyProtection="0"/>
    <xf numFmtId="248" fontId="195" fillId="0" borderId="0" applyNumberFormat="0" applyFill="0" applyBorder="0" applyAlignment="0" applyProtection="0">
      <alignment horizontal="left"/>
    </xf>
    <xf numFmtId="187" fontId="4" fillId="0" borderId="33" applyNumberFormat="0" applyFill="0" applyBorder="0" applyAlignment="0" applyProtection="0">
      <protection hidden="1"/>
    </xf>
    <xf numFmtId="187" fontId="4" fillId="0" borderId="33" applyNumberFormat="0" applyFill="0" applyBorder="0" applyAlignment="0" applyProtection="0">
      <protection hidden="1"/>
    </xf>
    <xf numFmtId="38" fontId="128" fillId="0" borderId="0"/>
    <xf numFmtId="187" fontId="74" fillId="0" borderId="0">
      <alignment horizontal="right"/>
    </xf>
    <xf numFmtId="187" fontId="78"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78" fillId="62" borderId="17" applyNumberFormat="0" applyAlignment="0" applyProtection="0"/>
    <xf numFmtId="187" fontId="78"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78" fillId="51" borderId="17" applyNumberFormat="0" applyAlignment="0" applyProtection="0"/>
    <xf numFmtId="187" fontId="78" fillId="51" borderId="17" applyNumberFormat="0" applyAlignment="0" applyProtection="0"/>
    <xf numFmtId="187" fontId="4" fillId="0" borderId="47">
      <alignment vertical="center"/>
    </xf>
    <xf numFmtId="4" fontId="77" fillId="69" borderId="48" applyNumberFormat="0" applyProtection="0">
      <alignment horizontal="left" vertical="center" indent="1"/>
    </xf>
    <xf numFmtId="187" fontId="197" fillId="64" borderId="29">
      <alignment horizontal="center" vertical="center" wrapText="1"/>
      <protection hidden="1"/>
    </xf>
    <xf numFmtId="187" fontId="197" fillId="64" borderId="29">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197" fontId="179"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197" fontId="179" fillId="0" borderId="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174" fontId="179" fillId="0" borderId="0" applyFill="0" applyBorder="0" applyAlignment="0" applyProtection="0"/>
    <xf numFmtId="43" fontId="4" fillId="0" borderId="0" applyFont="0" applyFill="0" applyBorder="0" applyAlignment="0" applyProtection="0"/>
    <xf numFmtId="195" fontId="64" fillId="0" borderId="0" applyFont="0" applyFill="0" applyBorder="0" applyAlignment="0" applyProtection="0"/>
    <xf numFmtId="195" fontId="64"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4" fillId="0" borderId="0" applyFont="0" applyFill="0" applyBorder="0" applyAlignment="0" applyProtection="0"/>
    <xf numFmtId="195" fontId="64"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4" fillId="0" borderId="0" applyFont="0" applyFill="0" applyBorder="0" applyAlignment="0" applyProtection="0"/>
    <xf numFmtId="195" fontId="64"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4"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4" fillId="0" borderId="0" applyFont="0" applyFill="0" applyBorder="0" applyAlignment="0" applyProtection="0"/>
    <xf numFmtId="197" fontId="179"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79" fillId="0" borderId="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74" fontId="64" fillId="0" borderId="0" applyFont="0" applyFill="0" applyBorder="0" applyAlignment="0" applyProtection="0"/>
    <xf numFmtId="174"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174" fontId="64"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4" fillId="0" borderId="0" applyFont="0" applyFill="0" applyBorder="0" applyAlignment="0" applyProtection="0"/>
    <xf numFmtId="184" fontId="64" fillId="0" borderId="0" applyFont="0" applyFill="0" applyBorder="0" applyAlignment="0" applyProtection="0"/>
    <xf numFmtId="184" fontId="64"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4" fillId="0" borderId="0" applyFont="0" applyFill="0" applyBorder="0" applyAlignment="0" applyProtection="0"/>
    <xf numFmtId="184" fontId="64"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4" fillId="0" borderId="0" applyFont="0" applyFill="0" applyBorder="0" applyAlignment="0" applyProtection="0"/>
    <xf numFmtId="184" fontId="64"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4"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174" fontId="64"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4" fillId="0" borderId="0" applyFont="0" applyFill="0" applyBorder="0" applyAlignment="0" applyProtection="0"/>
    <xf numFmtId="174" fontId="64"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4" fillId="0" borderId="0" applyFont="0" applyFill="0" applyBorder="0" applyAlignment="0" applyProtection="0"/>
    <xf numFmtId="174" fontId="64"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4" fillId="0" borderId="0" applyFont="0" applyFill="0" applyBorder="0" applyAlignment="0" applyProtection="0"/>
    <xf numFmtId="197" fontId="64"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79" fillId="0" borderId="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187" fontId="179" fillId="0" borderId="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187"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187" fontId="179" fillId="0" borderId="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187"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79" fillId="0" borderId="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187"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4" fillId="70" borderId="49">
      <alignment horizontal="left" wrapText="1"/>
    </xf>
    <xf numFmtId="187" fontId="201" fillId="70" borderId="50">
      <alignment vertical="center"/>
    </xf>
    <xf numFmtId="311" fontId="202" fillId="70" borderId="51">
      <alignment horizontal="left" vertical="center"/>
    </xf>
    <xf numFmtId="194" fontId="203" fillId="0" borderId="0" applyFill="0" applyBorder="0" applyAlignment="0" applyProtection="0"/>
    <xf numFmtId="187" fontId="204" fillId="0" borderId="0"/>
    <xf numFmtId="187" fontId="127" fillId="0" borderId="0"/>
    <xf numFmtId="187" fontId="4" fillId="0" borderId="0"/>
    <xf numFmtId="248" fontId="74" fillId="71" borderId="0" applyNumberFormat="0" applyFont="0" applyBorder="0" applyAlignment="0">
      <protection hidden="1"/>
    </xf>
    <xf numFmtId="187" fontId="108" fillId="0" borderId="0"/>
    <xf numFmtId="187" fontId="111" fillId="0" borderId="0" applyFill="0" applyBorder="0" applyProtection="0">
      <alignment horizontal="center" vertical="center"/>
    </xf>
    <xf numFmtId="187" fontId="205" fillId="0" borderId="0" applyBorder="0" applyProtection="0">
      <alignment vertical="center"/>
    </xf>
    <xf numFmtId="270" fontId="205" fillId="0" borderId="11" applyBorder="0" applyProtection="0">
      <alignment horizontal="right" vertical="center"/>
    </xf>
    <xf numFmtId="270" fontId="205" fillId="0" borderId="11" applyBorder="0" applyProtection="0">
      <alignment horizontal="right" vertical="center"/>
    </xf>
    <xf numFmtId="187" fontId="206" fillId="72" borderId="0" applyBorder="0" applyProtection="0">
      <alignment horizontal="centerContinuous" vertical="center"/>
    </xf>
    <xf numFmtId="187" fontId="206" fillId="73" borderId="11" applyBorder="0" applyProtection="0">
      <alignment horizontal="centerContinuous" vertical="center"/>
    </xf>
    <xf numFmtId="187" fontId="206" fillId="73" borderId="11" applyBorder="0" applyProtection="0">
      <alignment horizontal="centerContinuous" vertical="center"/>
    </xf>
    <xf numFmtId="187" fontId="205" fillId="0" borderId="0" applyBorder="0" applyProtection="0">
      <alignment vertical="center"/>
    </xf>
    <xf numFmtId="187" fontId="4" fillId="0" borderId="0"/>
    <xf numFmtId="187" fontId="207" fillId="0" borderId="0" applyFill="0" applyBorder="0" applyProtection="0">
      <alignment horizontal="left"/>
    </xf>
    <xf numFmtId="187" fontId="161" fillId="0" borderId="22" applyFill="0" applyBorder="0" applyProtection="0">
      <alignment horizontal="left" vertical="top"/>
    </xf>
    <xf numFmtId="187" fontId="161" fillId="0" borderId="22" applyFill="0" applyBorder="0" applyProtection="0">
      <alignment horizontal="left" vertical="top"/>
    </xf>
    <xf numFmtId="187" fontId="157" fillId="0" borderId="0">
      <alignment horizontal="centerContinuous"/>
    </xf>
    <xf numFmtId="37" fontId="208" fillId="0" borderId="10" applyFill="0" applyBorder="0" applyAlignment="0">
      <alignment horizontal="left"/>
    </xf>
    <xf numFmtId="248" fontId="4" fillId="74" borderId="0" applyNumberFormat="0" applyFont="0" applyBorder="0" applyAlignment="0" applyProtection="0"/>
    <xf numFmtId="187" fontId="4" fillId="0" borderId="0"/>
    <xf numFmtId="187" fontId="4" fillId="0" borderId="0"/>
    <xf numFmtId="187" fontId="98" fillId="0" borderId="0" applyNumberFormat="0" applyFill="0" applyBorder="0" applyAlignment="0" applyProtection="0"/>
    <xf numFmtId="187" fontId="98" fillId="0" borderId="0" applyNumberFormat="0" applyFill="0" applyBorder="0" applyAlignment="0" applyProtection="0"/>
    <xf numFmtId="187" fontId="209" fillId="0" borderId="0" applyNumberFormat="0" applyFill="0" applyBorder="0" applyAlignment="0" applyProtection="0"/>
    <xf numFmtId="187" fontId="209" fillId="0" borderId="0" applyNumberFormat="0" applyFill="0" applyBorder="0" applyAlignment="0" applyProtection="0"/>
    <xf numFmtId="187" fontId="209" fillId="0" borderId="0" applyNumberFormat="0" applyFill="0" applyBorder="0" applyAlignment="0" applyProtection="0"/>
    <xf numFmtId="187" fontId="209" fillId="0" borderId="0" applyNumberFormat="0" applyFill="0" applyBorder="0" applyAlignment="0" applyProtection="0"/>
    <xf numFmtId="187" fontId="98" fillId="0" borderId="0" applyNumberFormat="0" applyFill="0" applyBorder="0" applyAlignment="0" applyProtection="0"/>
    <xf numFmtId="187" fontId="209" fillId="0" borderId="0" applyNumberFormat="0" applyFill="0" applyBorder="0" applyAlignment="0" applyProtection="0"/>
    <xf numFmtId="187" fontId="209" fillId="0" borderId="0" applyNumberFormat="0" applyFill="0" applyBorder="0" applyAlignment="0" applyProtection="0"/>
    <xf numFmtId="187" fontId="209" fillId="0" borderId="0" applyNumberFormat="0" applyFill="0" applyBorder="0" applyAlignment="0" applyProtection="0"/>
    <xf numFmtId="187" fontId="209" fillId="0" borderId="0" applyNumberFormat="0" applyFill="0" applyBorder="0" applyAlignment="0" applyProtection="0"/>
    <xf numFmtId="187" fontId="209" fillId="0" borderId="0" applyNumberFormat="0" applyFill="0" applyBorder="0" applyAlignment="0" applyProtection="0"/>
    <xf numFmtId="187" fontId="81"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81"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312" fontId="208" fillId="0" borderId="0" applyFill="0" applyBorder="0" applyAlignment="0" applyProtection="0">
      <alignment horizontal="right"/>
    </xf>
    <xf numFmtId="313" fontId="74" fillId="0" borderId="0">
      <alignment horizontal="center"/>
    </xf>
    <xf numFmtId="187" fontId="67" fillId="0" borderId="0" applyNumberFormat="0" applyFill="0" applyBorder="0" applyAlignment="0" applyProtection="0"/>
    <xf numFmtId="187" fontId="127" fillId="0" borderId="0" applyNumberFormat="0" applyFill="0" applyBorder="0" applyAlignment="0" applyProtection="0"/>
    <xf numFmtId="187" fontId="79" fillId="0" borderId="0" applyBorder="0"/>
    <xf numFmtId="187" fontId="83" fillId="0" borderId="0" applyNumberFormat="0" applyFill="0" applyBorder="0" applyAlignment="0" applyProtection="0"/>
    <xf numFmtId="187" fontId="84" fillId="0" borderId="18" applyNumberFormat="0" applyFill="0" applyAlignment="0" applyProtection="0"/>
    <xf numFmtId="187" fontId="84" fillId="0" borderId="18" applyNumberFormat="0" applyFill="0" applyAlignment="0" applyProtection="0"/>
    <xf numFmtId="187" fontId="211" fillId="0" borderId="18" applyNumberFormat="0" applyFill="0" applyAlignment="0" applyProtection="0"/>
    <xf numFmtId="187" fontId="211" fillId="0" borderId="18" applyNumberFormat="0" applyFill="0" applyAlignment="0" applyProtection="0"/>
    <xf numFmtId="187" fontId="211" fillId="0" borderId="18" applyNumberFormat="0" applyFill="0" applyAlignment="0" applyProtection="0"/>
    <xf numFmtId="187" fontId="211" fillId="0" borderId="18" applyNumberFormat="0" applyFill="0" applyAlignment="0" applyProtection="0"/>
    <xf numFmtId="187" fontId="84" fillId="0" borderId="18" applyNumberFormat="0" applyFill="0" applyAlignment="0" applyProtection="0"/>
    <xf numFmtId="187" fontId="211" fillId="0" borderId="18" applyNumberFormat="0" applyFill="0" applyAlignment="0" applyProtection="0"/>
    <xf numFmtId="187" fontId="211" fillId="0" borderId="18" applyNumberFormat="0" applyFill="0" applyAlignment="0" applyProtection="0"/>
    <xf numFmtId="187" fontId="211" fillId="0" borderId="18" applyNumberFormat="0" applyFill="0" applyAlignment="0" applyProtection="0"/>
    <xf numFmtId="187" fontId="211" fillId="0" borderId="18" applyNumberFormat="0" applyFill="0" applyAlignment="0" applyProtection="0"/>
    <xf numFmtId="187" fontId="211" fillId="0" borderId="18" applyNumberFormat="0" applyFill="0" applyAlignment="0" applyProtection="0"/>
    <xf numFmtId="187" fontId="85"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85"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86"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86"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6"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3" fontId="87" fillId="0" borderId="29">
      <protection locked="0"/>
    </xf>
    <xf numFmtId="187" fontId="4" fillId="51" borderId="33"/>
    <xf numFmtId="187" fontId="4" fillId="51" borderId="33"/>
    <xf numFmtId="187" fontId="88" fillId="0" borderId="52"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88" fillId="0" borderId="21" applyNumberFormat="0" applyFill="0" applyAlignment="0" applyProtection="0"/>
    <xf numFmtId="187" fontId="88"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5" fillId="0" borderId="0">
      <alignment horizontal="left"/>
      <protection locked="0"/>
    </xf>
    <xf numFmtId="178" fontId="215" fillId="0" borderId="0">
      <alignment horizontal="left"/>
      <protection locked="0"/>
    </xf>
    <xf numFmtId="178" fontId="215" fillId="0" borderId="0">
      <alignment horizontal="left"/>
      <protection locked="0"/>
    </xf>
    <xf numFmtId="178" fontId="215" fillId="0" borderId="0">
      <alignment horizontal="left"/>
      <protection locked="0"/>
    </xf>
    <xf numFmtId="187" fontId="4" fillId="0" borderId="0">
      <alignment horizontal="fill"/>
    </xf>
    <xf numFmtId="37" fontId="74" fillId="59" borderId="0" applyNumberFormat="0" applyBorder="0" applyAlignment="0" applyProtection="0"/>
    <xf numFmtId="37" fontId="74" fillId="0" borderId="0"/>
    <xf numFmtId="37" fontId="74" fillId="59" borderId="0" applyNumberFormat="0" applyBorder="0" applyAlignment="0" applyProtection="0"/>
    <xf numFmtId="3" fontId="148" fillId="0" borderId="43" applyProtection="0"/>
    <xf numFmtId="314" fontId="67" fillId="0" borderId="0" applyFont="0" applyFill="0" applyBorder="0" applyAlignment="0" applyProtection="0"/>
    <xf numFmtId="315" fontId="4" fillId="0" borderId="0" applyFont="0" applyFill="0" applyBorder="0" applyAlignment="0" applyProtection="0"/>
    <xf numFmtId="314" fontId="67" fillId="0" borderId="0" applyFont="0" applyFill="0" applyBorder="0" applyAlignment="0" applyProtection="0"/>
    <xf numFmtId="187" fontId="95" fillId="58" borderId="23"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0" fillId="0" borderId="0" applyFont="0" applyFill="0" applyBorder="0" applyAlignment="0" applyProtection="0"/>
    <xf numFmtId="251" fontId="150" fillId="0" borderId="0" applyFont="0" applyFill="0" applyBorder="0" applyAlignment="0" applyProtection="0"/>
    <xf numFmtId="248" fontId="216" fillId="0" borderId="0" applyNumberFormat="0" applyFill="0" applyBorder="0" applyAlignment="0" applyProtection="0"/>
    <xf numFmtId="186" fontId="4" fillId="0" borderId="0"/>
    <xf numFmtId="314" fontId="115" fillId="0" borderId="0"/>
    <xf numFmtId="314" fontId="115" fillId="0" borderId="0"/>
    <xf numFmtId="314" fontId="115" fillId="0" borderId="0"/>
    <xf numFmtId="314" fontId="115" fillId="0" borderId="0"/>
    <xf numFmtId="314" fontId="115"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5"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5" fillId="0" borderId="0"/>
    <xf numFmtId="314" fontId="115"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5"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5" fillId="0" borderId="0"/>
    <xf numFmtId="314" fontId="115"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17" fillId="0" borderId="11" applyBorder="0" applyProtection="0">
      <alignment horizontal="right"/>
    </xf>
    <xf numFmtId="316" fontId="217" fillId="0" borderId="11" applyBorder="0" applyProtection="0">
      <alignment horizontal="right"/>
    </xf>
    <xf numFmtId="1" fontId="218" fillId="0" borderId="33">
      <alignment horizontal="center"/>
    </xf>
    <xf numFmtId="1" fontId="218" fillId="0" borderId="33">
      <alignment horizontal="center"/>
    </xf>
    <xf numFmtId="268"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4" fillId="0" borderId="0"/>
    <xf numFmtId="0" fontId="64" fillId="37" borderId="0" applyNumberFormat="0" applyBorder="0" applyAlignment="0" applyProtection="0"/>
    <xf numFmtId="0" fontId="64" fillId="37" borderId="0" applyNumberFormat="0" applyBorder="0" applyAlignment="0" applyProtection="0"/>
    <xf numFmtId="0" fontId="64" fillId="38" borderId="0" applyNumberFormat="0" applyBorder="0" applyAlignment="0" applyProtection="0"/>
    <xf numFmtId="0" fontId="64" fillId="38" borderId="0" applyNumberFormat="0" applyBorder="0" applyAlignment="0" applyProtection="0"/>
    <xf numFmtId="0" fontId="64" fillId="39" borderId="0" applyNumberFormat="0" applyBorder="0" applyAlignment="0" applyProtection="0"/>
    <xf numFmtId="0" fontId="64" fillId="39" borderId="0" applyNumberFormat="0" applyBorder="0" applyAlignment="0" applyProtection="0"/>
    <xf numFmtId="0" fontId="64" fillId="40" borderId="0" applyNumberFormat="0" applyBorder="0" applyAlignment="0" applyProtection="0"/>
    <xf numFmtId="0" fontId="64" fillId="40" borderId="0" applyNumberFormat="0" applyBorder="0" applyAlignment="0" applyProtection="0"/>
    <xf numFmtId="0" fontId="64" fillId="41" borderId="0" applyNumberFormat="0" applyBorder="0" applyAlignment="0" applyProtection="0"/>
    <xf numFmtId="0" fontId="64" fillId="41" borderId="0" applyNumberFormat="0" applyBorder="0" applyAlignment="0" applyProtection="0"/>
    <xf numFmtId="0" fontId="64" fillId="42" borderId="0" applyNumberFormat="0" applyBorder="0" applyAlignment="0" applyProtection="0"/>
    <xf numFmtId="0" fontId="64" fillId="42" borderId="0" applyNumberFormat="0" applyBorder="0" applyAlignment="0" applyProtection="0"/>
    <xf numFmtId="0" fontId="64" fillId="43" borderId="0" applyNumberFormat="0" applyBorder="0" applyAlignment="0" applyProtection="0"/>
    <xf numFmtId="0" fontId="64" fillId="43"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0" borderId="0" applyNumberFormat="0" applyBorder="0" applyAlignment="0" applyProtection="0"/>
    <xf numFmtId="0" fontId="64" fillId="40" borderId="0" applyNumberFormat="0" applyBorder="0" applyAlignment="0" applyProtection="0"/>
    <xf numFmtId="0" fontId="64" fillId="43" borderId="0" applyNumberFormat="0" applyBorder="0" applyAlignment="0" applyProtection="0"/>
    <xf numFmtId="0" fontId="64" fillId="43"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5" fillId="47"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0" borderId="0" applyNumberFormat="0" applyBorder="0" applyAlignment="0" applyProtection="0"/>
    <xf numFmtId="0" fontId="94" fillId="39" borderId="0" applyNumberFormat="0" applyBorder="0" applyAlignment="0" applyProtection="0"/>
    <xf numFmtId="0" fontId="72" fillId="51" borderId="15" applyNumberFormat="0" applyAlignment="0" applyProtection="0"/>
    <xf numFmtId="0" fontId="95" fillId="58" borderId="23" applyNumberFormat="0" applyAlignment="0" applyProtection="0"/>
    <xf numFmtId="0" fontId="96" fillId="0" borderId="24" applyNumberFormat="0" applyFill="0" applyAlignment="0" applyProtection="0"/>
    <xf numFmtId="0" fontId="65" fillId="52" borderId="0" applyNumberFormat="0" applyBorder="0" applyAlignment="0" applyProtection="0"/>
    <xf numFmtId="0" fontId="65" fillId="53" borderId="0" applyNumberFormat="0" applyBorder="0" applyAlignment="0" applyProtection="0"/>
    <xf numFmtId="0" fontId="65" fillId="54"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5" borderId="0" applyNumberFormat="0" applyBorder="0" applyAlignment="0" applyProtection="0"/>
    <xf numFmtId="0" fontId="97" fillId="42" borderId="15" applyNumberFormat="0" applyAlignment="0" applyProtection="0"/>
    <xf numFmtId="0" fontId="75" fillId="38" borderId="0" applyNumberFormat="0" applyBorder="0" applyAlignment="0" applyProtection="0"/>
    <xf numFmtId="184" fontId="64" fillId="0" borderId="0" applyFont="0" applyFill="0" applyBorder="0" applyAlignment="0" applyProtection="0"/>
    <xf numFmtId="0" fontId="76" fillId="56" borderId="0" applyNumberFormat="0" applyBorder="0" applyAlignment="0" applyProtection="0"/>
    <xf numFmtId="0" fontId="64" fillId="57" borderId="16" applyNumberFormat="0" applyFont="0" applyAlignment="0" applyProtection="0"/>
    <xf numFmtId="0" fontId="64" fillId="57" borderId="16" applyNumberFormat="0" applyFont="0" applyAlignment="0" applyProtection="0"/>
    <xf numFmtId="0" fontId="78" fillId="51" borderId="17" applyNumberFormat="0" applyAlignment="0" applyProtection="0"/>
    <xf numFmtId="0" fontId="98" fillId="0" borderId="0" applyNumberFormat="0" applyFill="0" applyBorder="0" applyAlignment="0" applyProtection="0"/>
    <xf numFmtId="0" fontId="81" fillId="0" borderId="0" applyNumberFormat="0" applyFill="0" applyBorder="0" applyAlignment="0" applyProtection="0"/>
    <xf numFmtId="0" fontId="83" fillId="0" borderId="0" applyNumberFormat="0" applyFill="0" applyBorder="0" applyAlignment="0" applyProtection="0"/>
    <xf numFmtId="0" fontId="84" fillId="0" borderId="18" applyNumberFormat="0" applyFill="0" applyAlignment="0" applyProtection="0"/>
    <xf numFmtId="0" fontId="85" fillId="0" borderId="19" applyNumberFormat="0" applyFill="0" applyAlignment="0" applyProtection="0"/>
    <xf numFmtId="0" fontId="86" fillId="0" borderId="20" applyNumberFormat="0" applyFill="0" applyAlignment="0" applyProtection="0"/>
    <xf numFmtId="0" fontId="86" fillId="0" borderId="0" applyNumberFormat="0" applyFill="0" applyBorder="0" applyAlignment="0" applyProtection="0"/>
    <xf numFmtId="0" fontId="4" fillId="0" borderId="0">
      <alignment vertical="top"/>
    </xf>
    <xf numFmtId="43" fontId="64" fillId="0" borderId="0" applyFont="0" applyFill="0" applyBorder="0" applyAlignment="0" applyProtection="0"/>
    <xf numFmtId="43" fontId="64" fillId="0" borderId="0" applyFont="0" applyFill="0" applyBorder="0" applyAlignment="0" applyProtection="0"/>
    <xf numFmtId="187" fontId="5" fillId="0" borderId="0"/>
    <xf numFmtId="9"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18"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4" fillId="0" borderId="29">
      <alignment horizontal="right"/>
    </xf>
    <xf numFmtId="187" fontId="4" fillId="0" borderId="29">
      <alignment horizontal="right"/>
    </xf>
    <xf numFmtId="245" fontId="4" fillId="0" borderId="29">
      <alignment horizontal="left" vertical="center" wrapText="1"/>
    </xf>
    <xf numFmtId="245" fontId="4" fillId="0" borderId="29">
      <alignment horizontal="left" vertical="center" wrapText="1"/>
    </xf>
    <xf numFmtId="187" fontId="129" fillId="37" borderId="0" applyNumberFormat="0" applyBorder="0" applyAlignment="0" applyProtection="0"/>
    <xf numFmtId="187" fontId="129" fillId="38" borderId="0" applyNumberFormat="0" applyBorder="0" applyAlignment="0" applyProtection="0"/>
    <xf numFmtId="187" fontId="129" fillId="39" borderId="0" applyNumberFormat="0" applyBorder="0" applyAlignment="0" applyProtection="0"/>
    <xf numFmtId="187" fontId="129" fillId="40" borderId="0" applyNumberFormat="0" applyBorder="0" applyAlignment="0" applyProtection="0"/>
    <xf numFmtId="187" fontId="129" fillId="41" borderId="0" applyNumberFormat="0" applyBorder="0" applyAlignment="0" applyProtection="0"/>
    <xf numFmtId="187" fontId="129" fillId="42" borderId="0" applyNumberFormat="0" applyBorder="0" applyAlignment="0" applyProtection="0"/>
    <xf numFmtId="187" fontId="129" fillId="43" borderId="0" applyNumberFormat="0" applyBorder="0" applyAlignment="0" applyProtection="0"/>
    <xf numFmtId="187" fontId="129" fillId="44" borderId="0" applyNumberFormat="0" applyBorder="0" applyAlignment="0" applyProtection="0"/>
    <xf numFmtId="187" fontId="129" fillId="45" borderId="0" applyNumberFormat="0" applyBorder="0" applyAlignment="0" applyProtection="0"/>
    <xf numFmtId="187" fontId="129" fillId="40" borderId="0" applyNumberFormat="0" applyBorder="0" applyAlignment="0" applyProtection="0"/>
    <xf numFmtId="187" fontId="129" fillId="43" borderId="0" applyNumberFormat="0" applyBorder="0" applyAlignment="0" applyProtection="0"/>
    <xf numFmtId="187" fontId="129" fillId="46" borderId="0" applyNumberFormat="0" applyBorder="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72" fillId="62"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43" fontId="64" fillId="0" borderId="0" applyFont="0" applyFill="0" applyBorder="0" applyAlignment="0" applyProtection="0"/>
    <xf numFmtId="14" fontId="116" fillId="59" borderId="28" applyFill="0" applyBorder="0">
      <alignment horizontal="right"/>
    </xf>
    <xf numFmtId="14" fontId="116" fillId="59" borderId="28" applyFill="0" applyBorder="0">
      <alignment horizontal="right"/>
    </xf>
    <xf numFmtId="187" fontId="149" fillId="65" borderId="40" applyNumberFormat="0" applyBorder="0" applyAlignment="0">
      <alignment horizontal="center"/>
      <protection hidden="1"/>
    </xf>
    <xf numFmtId="6" fontId="4" fillId="0" borderId="0"/>
    <xf numFmtId="187" fontId="97"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97" fillId="68"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41" fontId="67" fillId="0" borderId="0" applyFill="0" applyBorder="0" applyAlignment="0" applyProtection="0">
      <alignment horizontal="right" vertical="top"/>
    </xf>
    <xf numFmtId="39" fontId="162" fillId="0" borderId="26" applyAlignment="0"/>
    <xf numFmtId="187" fontId="71" fillId="0" borderId="27">
      <alignment horizontal="left" vertical="center"/>
    </xf>
    <xf numFmtId="187" fontId="71" fillId="0" borderId="27">
      <alignment horizontal="left" vertical="center"/>
    </xf>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4" fillId="0" borderId="29" applyFont="0" applyFill="0" applyBorder="0" applyAlignment="0" applyProtection="0"/>
    <xf numFmtId="38" fontId="74" fillId="0" borderId="29" applyFont="0" applyFill="0" applyBorder="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183" fillId="0" borderId="45"/>
    <xf numFmtId="187" fontId="78" fillId="51" borderId="17" applyNumberFormat="0" applyAlignment="0" applyProtection="0"/>
    <xf numFmtId="187" fontId="78" fillId="51" borderId="17" applyNumberFormat="0" applyAlignment="0" applyProtection="0"/>
    <xf numFmtId="187" fontId="78" fillId="51" borderId="17" applyNumberFormat="0" applyAlignment="0" applyProtection="0"/>
    <xf numFmtId="187" fontId="78" fillId="51" borderId="17" applyNumberFormat="0" applyAlignment="0" applyProtection="0"/>
    <xf numFmtId="187" fontId="78" fillId="51" borderId="17" applyNumberFormat="0" applyAlignment="0" applyProtection="0"/>
    <xf numFmtId="187" fontId="78"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78" fillId="62"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78" fillId="51" borderId="17" applyNumberFormat="0" applyAlignment="0" applyProtection="0"/>
    <xf numFmtId="187" fontId="78" fillId="51" borderId="17" applyNumberFormat="0" applyAlignment="0" applyProtection="0"/>
    <xf numFmtId="4" fontId="77" fillId="69" borderId="48" applyNumberFormat="0" applyProtection="0">
      <alignment horizontal="left" vertical="center" indent="1"/>
    </xf>
    <xf numFmtId="187" fontId="197" fillId="64" borderId="29">
      <alignment horizontal="center" vertical="center" wrapText="1"/>
      <protection hidden="1"/>
    </xf>
    <xf numFmtId="187" fontId="197" fillId="64" borderId="29">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8" fillId="0" borderId="10" applyFill="0" applyBorder="0" applyAlignment="0">
      <alignment horizontal="left"/>
    </xf>
    <xf numFmtId="183" fontId="87" fillId="0" borderId="29">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183" fillId="0" borderId="45"/>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18"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14" fontId="116" fillId="59" borderId="28" applyFill="0" applyBorder="0">
      <alignment horizontal="right"/>
    </xf>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3" fillId="0" borderId="0"/>
    <xf numFmtId="187" fontId="4" fillId="0" borderId="0"/>
    <xf numFmtId="187" fontId="64" fillId="0" borderId="0"/>
    <xf numFmtId="187" fontId="64" fillId="0" borderId="0"/>
    <xf numFmtId="187" fontId="64" fillId="0" borderId="0"/>
    <xf numFmtId="187" fontId="64" fillId="0" borderId="0"/>
    <xf numFmtId="187" fontId="64" fillId="0" borderId="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8" fillId="0" borderId="10"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3" fillId="0" borderId="45"/>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183" fillId="0" borderId="45"/>
    <xf numFmtId="187" fontId="64" fillId="0" borderId="0"/>
    <xf numFmtId="187" fontId="64" fillId="0" borderId="0"/>
    <xf numFmtId="187" fontId="183" fillId="0" borderId="45"/>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 fillId="0" borderId="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183" fillId="0" borderId="45"/>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183" fillId="0" borderId="45"/>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183" fillId="0" borderId="45"/>
    <xf numFmtId="0" fontId="5" fillId="0" borderId="0"/>
    <xf numFmtId="0" fontId="5" fillId="0" borderId="0"/>
    <xf numFmtId="0" fontId="5" fillId="0" borderId="0"/>
    <xf numFmtId="0" fontId="4" fillId="0" borderId="0"/>
    <xf numFmtId="0" fontId="127" fillId="0" borderId="0"/>
    <xf numFmtId="43" fontId="127"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14" fontId="116" fillId="59" borderId="28"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19" fillId="0" borderId="0" applyFont="0" applyFill="0" applyBorder="0" applyAlignment="0" applyProtection="0"/>
    <xf numFmtId="0" fontId="160" fillId="0" borderId="0" applyNumberFormat="0" applyFill="0" applyBorder="0" applyAlignment="0" applyProtection="0">
      <alignment vertical="top"/>
      <protection locked="0"/>
    </xf>
    <xf numFmtId="176"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8" fillId="0" borderId="10"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79" fillId="0" borderId="0"/>
    <xf numFmtId="319" fontId="4" fillId="0" borderId="0" applyFont="0" applyFill="0" applyBorder="0" applyAlignment="0" applyProtection="0"/>
    <xf numFmtId="0" fontId="4" fillId="0" borderId="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0" fontId="72" fillId="51" borderId="15" applyNumberFormat="0" applyAlignment="0" applyProtection="0"/>
    <xf numFmtId="0" fontId="97" fillId="42" borderId="15" applyNumberFormat="0" applyAlignment="0" applyProtection="0"/>
    <xf numFmtId="0" fontId="64" fillId="57" borderId="16" applyNumberFormat="0" applyFont="0" applyAlignment="0" applyProtection="0"/>
    <xf numFmtId="0" fontId="64" fillId="57" borderId="16" applyNumberFormat="0" applyFont="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72" fillId="62"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43" fontId="64" fillId="0" borderId="0" applyFont="0" applyFill="0" applyBorder="0" applyAlignment="0" applyProtection="0"/>
    <xf numFmtId="6" fontId="4" fillId="0" borderId="0"/>
    <xf numFmtId="187" fontId="97"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97" fillId="68"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41" fontId="67" fillId="0" borderId="0" applyFill="0" applyBorder="0" applyAlignment="0" applyProtection="0">
      <alignment horizontal="right" vertical="top"/>
    </xf>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4" fontId="77" fillId="69" borderId="48"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14" fontId="116" fillId="59" borderId="28"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8" fillId="0" borderId="10" applyFill="0" applyBorder="0" applyAlignment="0">
      <alignment horizontal="left"/>
    </xf>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27"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0" fontId="72" fillId="51" borderId="15" applyNumberFormat="0" applyAlignment="0" applyProtection="0"/>
    <xf numFmtId="0" fontId="97" fillId="42" borderId="15" applyNumberFormat="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72" fillId="62"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43" fontId="64" fillId="0" borderId="0" applyFont="0" applyFill="0" applyBorder="0" applyAlignment="0" applyProtection="0"/>
    <xf numFmtId="6" fontId="4" fillId="0" borderId="0"/>
    <xf numFmtId="187" fontId="97"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97" fillId="68"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41" fontId="67" fillId="0" borderId="0" applyFill="0" applyBorder="0" applyAlignment="0" applyProtection="0">
      <alignment horizontal="right" vertical="top"/>
    </xf>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77" fillId="69" borderId="48"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5" applyNumberFormat="0" applyFont="0" applyFill="0" applyAlignment="0" applyProtection="0"/>
    <xf numFmtId="187" fontId="4" fillId="0" borderId="35" applyNumberFormat="0" applyFont="0" applyFill="0" applyAlignment="0" applyProtection="0"/>
    <xf numFmtId="187" fontId="136" fillId="0" borderId="53" applyNumberFormat="0" applyFill="0" applyAlignment="0" applyProtection="0"/>
    <xf numFmtId="187" fontId="91" fillId="0" borderId="39" applyNumberFormat="0" applyFont="0" applyFill="0" applyAlignment="0" applyProtection="0"/>
    <xf numFmtId="187" fontId="91" fillId="0" borderId="39" applyNumberFormat="0" applyFont="0" applyFill="0" applyAlignment="0" applyProtection="0"/>
    <xf numFmtId="14" fontId="116" fillId="59" borderId="28" applyFill="0" applyBorder="0">
      <alignment horizontal="right"/>
    </xf>
    <xf numFmtId="266" fontId="4" fillId="0" borderId="53"/>
    <xf numFmtId="266" fontId="4" fillId="0" borderId="53"/>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187" fontId="64" fillId="0" borderId="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270" fontId="205" fillId="0" borderId="53" applyBorder="0" applyProtection="0">
      <alignment horizontal="right" vertical="center"/>
    </xf>
    <xf numFmtId="270" fontId="205" fillId="0" borderId="53" applyBorder="0" applyProtection="0">
      <alignment horizontal="right" vertical="center"/>
    </xf>
    <xf numFmtId="187" fontId="206" fillId="73" borderId="53" applyBorder="0" applyProtection="0">
      <alignment horizontal="centerContinuous" vertical="center"/>
    </xf>
    <xf numFmtId="187" fontId="206" fillId="73" borderId="53" applyBorder="0" applyProtection="0">
      <alignment horizontal="centerContinuous" vertical="center"/>
    </xf>
    <xf numFmtId="37" fontId="208" fillId="0" borderId="10" applyFill="0" applyBorder="0" applyAlignment="0">
      <alignment horizontal="left"/>
    </xf>
    <xf numFmtId="316" fontId="217" fillId="0" borderId="53" applyBorder="0" applyProtection="0">
      <alignment horizontal="right"/>
    </xf>
    <xf numFmtId="316" fontId="217" fillId="0" borderId="53" applyBorder="0" applyProtection="0">
      <alignment horizontal="right"/>
    </xf>
    <xf numFmtId="0" fontId="64" fillId="57" borderId="16" applyNumberFormat="0" applyFont="0" applyAlignment="0" applyProtection="0"/>
    <xf numFmtId="0" fontId="64" fillId="57" borderId="16" applyNumberFormat="0" applyFont="0" applyAlignment="0" applyProtection="0"/>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0" fontId="64" fillId="57" borderId="16" applyNumberFormat="0" applyFont="0" applyAlignment="0" applyProtection="0"/>
    <xf numFmtId="0" fontId="64" fillId="57" borderId="16" applyNumberFormat="0" applyFont="0" applyAlignment="0" applyProtection="0"/>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0" fontId="72" fillId="51" borderId="15" applyNumberFormat="0" applyAlignment="0" applyProtection="0"/>
    <xf numFmtId="0" fontId="97" fillId="42"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72" fillId="62"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97"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97" fillId="68"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4" fillId="37" borderId="0" applyNumberFormat="0" applyBorder="0" applyAlignment="0" applyProtection="0"/>
    <xf numFmtId="0" fontId="64" fillId="38" borderId="0" applyNumberFormat="0" applyBorder="0" applyAlignment="0" applyProtection="0"/>
    <xf numFmtId="0" fontId="64" fillId="39" borderId="0" applyNumberFormat="0" applyBorder="0" applyAlignment="0" applyProtection="0"/>
    <xf numFmtId="0" fontId="64" fillId="40" borderId="0" applyNumberFormat="0" applyBorder="0" applyAlignment="0" applyProtection="0"/>
    <xf numFmtId="0" fontId="64" fillId="41" borderId="0" applyNumberFormat="0" applyBorder="0" applyAlignment="0" applyProtection="0"/>
    <xf numFmtId="0" fontId="64" fillId="42" borderId="0" applyNumberFormat="0" applyBorder="0" applyAlignment="0" applyProtection="0"/>
    <xf numFmtId="0" fontId="64" fillId="43" borderId="0" applyNumberFormat="0" applyBorder="0" applyAlignment="0" applyProtection="0"/>
    <xf numFmtId="0" fontId="64" fillId="44" borderId="0" applyNumberFormat="0" applyBorder="0" applyAlignment="0" applyProtection="0"/>
    <xf numFmtId="0" fontId="64" fillId="45" borderId="0" applyNumberFormat="0" applyBorder="0" applyAlignment="0" applyProtection="0"/>
    <xf numFmtId="0" fontId="64" fillId="40" borderId="0" applyNumberFormat="0" applyBorder="0" applyAlignment="0" applyProtection="0"/>
    <xf numFmtId="0" fontId="64" fillId="43" borderId="0" applyNumberFormat="0" applyBorder="0" applyAlignment="0" applyProtection="0"/>
    <xf numFmtId="0" fontId="64" fillId="46" borderId="0" applyNumberFormat="0" applyBorder="0" applyAlignment="0" applyProtection="0"/>
    <xf numFmtId="0" fontId="72" fillId="51" borderId="15" applyNumberFormat="0" applyAlignment="0" applyProtection="0"/>
    <xf numFmtId="0" fontId="65" fillId="52" borderId="0" applyNumberFormat="0" applyBorder="0" applyAlignment="0" applyProtection="0"/>
    <xf numFmtId="0" fontId="65" fillId="53" borderId="0" applyNumberFormat="0" applyBorder="0" applyAlignment="0" applyProtection="0"/>
    <xf numFmtId="0" fontId="65" fillId="54"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5" borderId="0" applyNumberFormat="0" applyBorder="0" applyAlignment="0" applyProtection="0"/>
    <xf numFmtId="0" fontId="78" fillId="51" borderId="17" applyNumberFormat="0" applyAlignment="0" applyProtection="0"/>
    <xf numFmtId="0" fontId="81" fillId="0" borderId="0" applyNumberFormat="0" applyFill="0" applyBorder="0" applyAlignment="0" applyProtection="0"/>
    <xf numFmtId="0" fontId="84" fillId="0" borderId="18" applyNumberFormat="0" applyFill="0" applyAlignment="0" applyProtection="0"/>
    <xf numFmtId="0" fontId="85" fillId="0" borderId="19" applyNumberFormat="0" applyFill="0" applyAlignment="0" applyProtection="0"/>
    <xf numFmtId="0" fontId="86" fillId="0" borderId="20" applyNumberFormat="0" applyFill="0" applyAlignment="0" applyProtection="0"/>
    <xf numFmtId="0" fontId="86"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56" fillId="0" borderId="0"/>
    <xf numFmtId="0" fontId="4" fillId="0" borderId="0">
      <alignment vertical="center"/>
    </xf>
    <xf numFmtId="0" fontId="35" fillId="0" borderId="53"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4" fillId="0" borderId="0" applyFont="0" applyFill="0" applyBorder="0" applyAlignment="0" applyProtection="0"/>
    <xf numFmtId="0" fontId="127" fillId="0" borderId="0"/>
    <xf numFmtId="0" fontId="65" fillId="47"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0" borderId="0" applyNumberFormat="0" applyBorder="0" applyAlignment="0" applyProtection="0"/>
    <xf numFmtId="0" fontId="94" fillId="39" borderId="0" applyNumberFormat="0" applyBorder="0" applyAlignment="0" applyProtection="0"/>
    <xf numFmtId="0" fontId="72" fillId="51" borderId="15" applyNumberFormat="0" applyAlignment="0" applyProtection="0"/>
    <xf numFmtId="0" fontId="95" fillId="58" borderId="23" applyNumberFormat="0" applyAlignment="0" applyProtection="0"/>
    <xf numFmtId="0" fontId="96" fillId="0" borderId="24" applyNumberFormat="0" applyFill="0" applyAlignment="0" applyProtection="0"/>
    <xf numFmtId="3" fontId="4" fillId="0" borderId="0" applyFill="0" applyBorder="0" applyAlignment="0" applyProtection="0"/>
    <xf numFmtId="0" fontId="109" fillId="0" borderId="0"/>
    <xf numFmtId="3" fontId="4" fillId="0" borderId="0" applyFill="0" applyBorder="0" applyAlignment="0" applyProtection="0"/>
    <xf numFmtId="0" fontId="109" fillId="0" borderId="0"/>
    <xf numFmtId="43" fontId="220" fillId="0" borderId="0" applyFont="0" applyFill="0" applyBorder="0" applyAlignment="0" applyProtection="0"/>
    <xf numFmtId="0" fontId="97" fillId="42" borderId="15" applyNumberFormat="0" applyAlignment="0" applyProtection="0"/>
    <xf numFmtId="0" fontId="75" fillId="38" borderId="0" applyNumberFormat="0" applyBorder="0" applyAlignment="0" applyProtection="0"/>
    <xf numFmtId="0" fontId="76" fillId="56" borderId="0" applyNumberFormat="0" applyBorder="0" applyAlignment="0" applyProtection="0"/>
    <xf numFmtId="0" fontId="4" fillId="57" borderId="16" applyNumberFormat="0" applyFont="0" applyAlignment="0" applyProtection="0"/>
    <xf numFmtId="0" fontId="78" fillId="51" borderId="17" applyNumberFormat="0" applyAlignment="0" applyProtection="0"/>
    <xf numFmtId="43" fontId="127" fillId="0" borderId="0" applyFont="0" applyFill="0" applyBorder="0" applyAlignment="0" applyProtection="0"/>
    <xf numFmtId="43" fontId="220" fillId="0" borderId="0" applyFont="0" applyFill="0" applyBorder="0" applyAlignment="0" applyProtection="0"/>
    <xf numFmtId="0" fontId="98" fillId="0" borderId="0" applyNumberFormat="0" applyFill="0" applyBorder="0" applyAlignment="0" applyProtection="0"/>
    <xf numFmtId="0" fontId="81" fillId="0" borderId="0" applyNumberFormat="0" applyFill="0" applyBorder="0" applyAlignment="0" applyProtection="0"/>
    <xf numFmtId="0" fontId="83" fillId="0" borderId="0" applyNumberFormat="0" applyFill="0" applyBorder="0" applyAlignment="0" applyProtection="0"/>
    <xf numFmtId="0" fontId="84" fillId="0" borderId="18" applyNumberFormat="0" applyFill="0" applyAlignment="0" applyProtection="0"/>
    <xf numFmtId="0" fontId="85" fillId="0" borderId="19" applyNumberFormat="0" applyFill="0" applyAlignment="0" applyProtection="0"/>
    <xf numFmtId="0" fontId="86" fillId="0" borderId="20" applyNumberFormat="0" applyFill="0" applyAlignment="0" applyProtection="0"/>
    <xf numFmtId="0" fontId="86" fillId="0" borderId="0" applyNumberFormat="0" applyFill="0" applyBorder="0" applyAlignment="0" applyProtection="0"/>
    <xf numFmtId="9" fontId="220" fillId="0" borderId="0" applyFont="0" applyFill="0" applyBorder="0" applyAlignment="0" applyProtection="0"/>
    <xf numFmtId="43" fontId="220" fillId="0" borderId="0" applyFont="0" applyFill="0" applyBorder="0" applyAlignment="0" applyProtection="0"/>
    <xf numFmtId="43" fontId="4" fillId="0" borderId="0" applyFont="0" applyFill="0" applyBorder="0" applyAlignment="0" applyProtection="0"/>
    <xf numFmtId="0" fontId="220" fillId="0" borderId="0"/>
    <xf numFmtId="0" fontId="220"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27" fillId="0" borderId="0"/>
    <xf numFmtId="43" fontId="127" fillId="0" borderId="0" applyFont="0" applyFill="0" applyBorder="0" applyAlignment="0" applyProtection="0"/>
    <xf numFmtId="0" fontId="4" fillId="0" borderId="0"/>
    <xf numFmtId="9" fontId="127" fillId="0" borderId="0" applyFont="0" applyFill="0" applyBorder="0" applyAlignment="0" applyProtection="0"/>
    <xf numFmtId="43" fontId="4" fillId="0" borderId="0" applyFont="0" applyFill="0" applyBorder="0" applyAlignment="0" applyProtection="0"/>
    <xf numFmtId="9" fontId="127"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4" fillId="75" borderId="0" applyNumberFormat="0" applyBorder="0" applyAlignment="0" applyProtection="0"/>
    <xf numFmtId="0" fontId="64" fillId="75" borderId="0" applyNumberFormat="0" applyBorder="0" applyAlignment="0" applyProtection="0"/>
    <xf numFmtId="0" fontId="64" fillId="76" borderId="0" applyNumberFormat="0" applyBorder="0" applyAlignment="0" applyProtection="0"/>
    <xf numFmtId="0" fontId="64" fillId="76" borderId="0" applyNumberFormat="0" applyBorder="0" applyAlignment="0" applyProtection="0"/>
    <xf numFmtId="0" fontId="64" fillId="77" borderId="0" applyNumberFormat="0" applyBorder="0" applyAlignment="0" applyProtection="0"/>
    <xf numFmtId="0" fontId="64" fillId="77"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9" borderId="0" applyNumberFormat="0" applyBorder="0" applyAlignment="0" applyProtection="0"/>
    <xf numFmtId="0" fontId="64" fillId="79"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80" borderId="0" applyNumberFormat="0" applyBorder="0" applyAlignment="0" applyProtection="0"/>
    <xf numFmtId="0" fontId="64" fillId="80" borderId="0" applyNumberFormat="0" applyBorder="0" applyAlignment="0" applyProtection="0"/>
    <xf numFmtId="0" fontId="64" fillId="81" borderId="0" applyNumberFormat="0" applyBorder="0" applyAlignment="0" applyProtection="0"/>
    <xf numFmtId="0" fontId="64" fillId="81" borderId="0" applyNumberFormat="0" applyBorder="0" applyAlignment="0" applyProtection="0"/>
    <xf numFmtId="0" fontId="64" fillId="82" borderId="0" applyNumberFormat="0" applyBorder="0" applyAlignment="0" applyProtection="0"/>
    <xf numFmtId="0" fontId="64" fillId="82"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80" borderId="0" applyNumberFormat="0" applyBorder="0" applyAlignment="0" applyProtection="0"/>
    <xf numFmtId="0" fontId="64" fillId="80" borderId="0" applyNumberFormat="0" applyBorder="0" applyAlignment="0" applyProtection="0"/>
    <xf numFmtId="0" fontId="64" fillId="83" borderId="0" applyNumberFormat="0" applyBorder="0" applyAlignment="0" applyProtection="0"/>
    <xf numFmtId="0" fontId="64" fillId="83" borderId="0" applyNumberFormat="0" applyBorder="0" applyAlignment="0" applyProtection="0"/>
    <xf numFmtId="0" fontId="65" fillId="84" borderId="0" applyNumberFormat="0" applyBorder="0" applyAlignment="0" applyProtection="0"/>
    <xf numFmtId="0" fontId="65" fillId="84" borderId="0" applyNumberFormat="0" applyBorder="0" applyAlignment="0" applyProtection="0"/>
    <xf numFmtId="0" fontId="65" fillId="81" borderId="0" applyNumberFormat="0" applyBorder="0" applyAlignment="0" applyProtection="0"/>
    <xf numFmtId="0" fontId="65" fillId="81" borderId="0" applyNumberFormat="0" applyBorder="0" applyAlignment="0" applyProtection="0"/>
    <xf numFmtId="0" fontId="65" fillId="82" borderId="0" applyNumberFormat="0" applyBorder="0" applyAlignment="0" applyProtection="0"/>
    <xf numFmtId="0" fontId="65" fillId="82" borderId="0" applyNumberFormat="0" applyBorder="0" applyAlignment="0" applyProtection="0"/>
    <xf numFmtId="0" fontId="65" fillId="85" borderId="0" applyNumberFormat="0" applyBorder="0" applyAlignment="0" applyProtection="0"/>
    <xf numFmtId="0" fontId="65" fillId="85" borderId="0" applyNumberFormat="0" applyBorder="0" applyAlignment="0" applyProtection="0"/>
    <xf numFmtId="0" fontId="65" fillId="86" borderId="0" applyNumberFormat="0" applyBorder="0" applyAlignment="0" applyProtection="0"/>
    <xf numFmtId="0" fontId="65" fillId="86" borderId="0" applyNumberFormat="0" applyBorder="0" applyAlignment="0" applyProtection="0"/>
    <xf numFmtId="0" fontId="65" fillId="87" borderId="0" applyNumberFormat="0" applyBorder="0" applyAlignment="0" applyProtection="0"/>
    <xf numFmtId="0" fontId="65" fillId="8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72" fillId="62" borderId="15" applyNumberFormat="0" applyAlignment="0" applyProtection="0"/>
    <xf numFmtId="0" fontId="72" fillId="62" borderId="15" applyNumberFormat="0" applyAlignment="0" applyProtection="0"/>
    <xf numFmtId="0" fontId="95" fillId="88" borderId="23" applyNumberFormat="0" applyAlignment="0" applyProtection="0"/>
    <xf numFmtId="0" fontId="95" fillId="88" borderId="23" applyNumberFormat="0" applyAlignment="0" applyProtection="0"/>
    <xf numFmtId="0" fontId="65" fillId="89" borderId="0" applyNumberFormat="0" applyBorder="0" applyAlignment="0" applyProtection="0"/>
    <xf numFmtId="0" fontId="65" fillId="89" borderId="0" applyNumberFormat="0" applyBorder="0" applyAlignment="0" applyProtection="0"/>
    <xf numFmtId="0" fontId="65" fillId="90" borderId="0" applyNumberFormat="0" applyBorder="0" applyAlignment="0" applyProtection="0"/>
    <xf numFmtId="0" fontId="65" fillId="90" borderId="0" applyNumberFormat="0" applyBorder="0" applyAlignment="0" applyProtection="0"/>
    <xf numFmtId="0" fontId="65" fillId="91" borderId="0" applyNumberFormat="0" applyBorder="0" applyAlignment="0" applyProtection="0"/>
    <xf numFmtId="0" fontId="65" fillId="91" borderId="0" applyNumberFormat="0" applyBorder="0" applyAlignment="0" applyProtection="0"/>
    <xf numFmtId="0" fontId="65" fillId="85" borderId="0" applyNumberFormat="0" applyBorder="0" applyAlignment="0" applyProtection="0"/>
    <xf numFmtId="0" fontId="65" fillId="85" borderId="0" applyNumberFormat="0" applyBorder="0" applyAlignment="0" applyProtection="0"/>
    <xf numFmtId="0" fontId="65" fillId="86" borderId="0" applyNumberFormat="0" applyBorder="0" applyAlignment="0" applyProtection="0"/>
    <xf numFmtId="0" fontId="65" fillId="86" borderId="0" applyNumberFormat="0" applyBorder="0" applyAlignment="0" applyProtection="0"/>
    <xf numFmtId="0" fontId="65" fillId="92" borderId="0" applyNumberFormat="0" applyBorder="0" applyAlignment="0" applyProtection="0"/>
    <xf numFmtId="0" fontId="65" fillId="92" borderId="0" applyNumberFormat="0" applyBorder="0" applyAlignment="0" applyProtection="0"/>
    <xf numFmtId="0" fontId="97" fillId="68" borderId="15" applyNumberFormat="0" applyAlignment="0" applyProtection="0"/>
    <xf numFmtId="0" fontId="97" fillId="68" borderId="15" applyNumberFormat="0" applyAlignment="0" applyProtection="0"/>
    <xf numFmtId="0" fontId="75" fillId="76" borderId="0" applyNumberFormat="0" applyBorder="0" applyAlignment="0" applyProtection="0"/>
    <xf numFmtId="0" fontId="75" fillId="76"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76" fillId="93" borderId="0" applyNumberFormat="0" applyBorder="0" applyAlignment="0" applyProtection="0"/>
    <xf numFmtId="0" fontId="76" fillId="93" borderId="0" applyNumberFormat="0" applyBorder="0" applyAlignment="0" applyProtection="0"/>
    <xf numFmtId="0" fontId="4" fillId="0" borderId="0"/>
    <xf numFmtId="0" fontId="4" fillId="0" borderId="0"/>
    <xf numFmtId="0" fontId="4" fillId="0" borderId="0"/>
    <xf numFmtId="0" fontId="5" fillId="0" borderId="0"/>
    <xf numFmtId="0" fontId="4" fillId="94" borderId="16" applyNumberFormat="0" applyAlignment="0" applyProtection="0"/>
    <xf numFmtId="0" fontId="4" fillId="94" borderId="16" applyNumberFormat="0" applyAlignment="0" applyProtection="0"/>
    <xf numFmtId="9" fontId="4" fillId="0" borderId="0" applyFill="0" applyBorder="0" applyAlignment="0" applyProtection="0"/>
    <xf numFmtId="9" fontId="4" fillId="0" borderId="0" applyFill="0" applyBorder="0" applyAlignment="0" applyProtection="0"/>
    <xf numFmtId="0" fontId="221" fillId="0" borderId="0">
      <alignment horizontal="left" vertical="top"/>
    </xf>
    <xf numFmtId="0" fontId="78" fillId="62" borderId="17" applyNumberFormat="0" applyAlignment="0" applyProtection="0"/>
    <xf numFmtId="0" fontId="78" fillId="62" borderId="17" applyNumberFormat="0" applyAlignment="0" applyProtection="0"/>
    <xf numFmtId="43" fontId="5" fillId="0" borderId="0" applyFont="0" applyFill="0" applyBorder="0" applyAlignment="0" applyProtection="0"/>
    <xf numFmtId="43" fontId="64" fillId="0" borderId="0" applyFont="0" applyFill="0" applyBorder="0" applyAlignment="0" applyProtection="0"/>
    <xf numFmtId="0" fontId="81" fillId="0" borderId="0" applyNumberFormat="0" applyFill="0" applyBorder="0" applyAlignment="0" applyProtection="0"/>
    <xf numFmtId="0" fontId="83" fillId="0" borderId="0" applyNumberFormat="0" applyFill="0" applyBorder="0" applyAlignment="0" applyProtection="0"/>
    <xf numFmtId="0" fontId="84" fillId="0" borderId="18" applyNumberFormat="0" applyFill="0" applyAlignment="0" applyProtection="0"/>
    <xf numFmtId="0" fontId="83" fillId="0" borderId="0" applyNumberFormat="0" applyFill="0" applyBorder="0" applyAlignment="0" applyProtection="0"/>
    <xf numFmtId="0" fontId="85" fillId="0" borderId="19" applyNumberFormat="0" applyFill="0" applyAlignment="0" applyProtection="0"/>
    <xf numFmtId="0" fontId="4" fillId="0" borderId="0">
      <alignment vertical="top"/>
    </xf>
    <xf numFmtId="0" fontId="86"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0" fontId="5" fillId="0" borderId="0"/>
    <xf numFmtId="0" fontId="7" fillId="0" borderId="0"/>
    <xf numFmtId="0" fontId="96" fillId="0" borderId="24"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4" fillId="0" borderId="0" applyFont="0" applyFill="0" applyBorder="0" applyAlignment="0" applyProtection="0"/>
    <xf numFmtId="0" fontId="98" fillId="0" borderId="0" applyNumberFormat="0" applyFill="0" applyBorder="0" applyAlignment="0" applyProtection="0"/>
    <xf numFmtId="0" fontId="81"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6" fillId="0" borderId="0" applyNumberFormat="0" applyFill="0" applyBorder="0" applyAlignment="0" applyProtection="0"/>
    <xf numFmtId="0" fontId="88" fillId="0" borderId="21"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2"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2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3" fillId="0" borderId="0"/>
    <xf numFmtId="43" fontId="22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27" fillId="0" borderId="0"/>
    <xf numFmtId="43" fontId="127"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0" fillId="0" borderId="0" applyFont="0" applyFill="0" applyBorder="0" applyAlignment="0" applyProtection="0"/>
    <xf numFmtId="43" fontId="220"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18" fillId="0" borderId="0"/>
    <xf numFmtId="43" fontId="5" fillId="0" borderId="0" applyFont="0" applyFill="0" applyBorder="0" applyAlignment="0" applyProtection="0"/>
    <xf numFmtId="43" fontId="5" fillId="0" borderId="0" applyFont="0" applyFill="0" applyBorder="0" applyAlignment="0" applyProtection="0"/>
  </cellStyleXfs>
  <cellXfs count="119">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0" fontId="10" fillId="0" borderId="0" xfId="0" applyFont="1"/>
    <xf numFmtId="0" fontId="11" fillId="0" borderId="0" xfId="0" applyFont="1"/>
    <xf numFmtId="0" fontId="12" fillId="0" borderId="0" xfId="0" applyFont="1"/>
    <xf numFmtId="0" fontId="13" fillId="0" borderId="0" xfId="0" applyFont="1"/>
    <xf numFmtId="0" fontId="16" fillId="0" borderId="0" xfId="0" applyFont="1"/>
    <xf numFmtId="171" fontId="17" fillId="2" borderId="0" xfId="1" applyNumberFormat="1" applyFont="1" applyFill="1" applyAlignment="1">
      <alignment horizontal="center" vertical="center"/>
    </xf>
    <xf numFmtId="171" fontId="18" fillId="0" borderId="0" xfId="0" applyNumberFormat="1" applyFont="1" applyAlignment="1">
      <alignment horizontal="center" vertical="center"/>
    </xf>
    <xf numFmtId="172" fontId="17" fillId="2" borderId="0" xfId="2" quotePrefix="1" applyNumberFormat="1" applyFont="1" applyFill="1" applyAlignment="1">
      <alignment horizontal="right" vertical="center"/>
    </xf>
    <xf numFmtId="171" fontId="17" fillId="2" borderId="0" xfId="1" applyNumberFormat="1" applyFont="1" applyFill="1" applyAlignment="1">
      <alignment horizontal="left" vertical="center" indent="1"/>
    </xf>
    <xf numFmtId="1" fontId="17" fillId="2" borderId="0" xfId="2" quotePrefix="1" applyNumberFormat="1" applyFont="1" applyFill="1" applyAlignment="1">
      <alignment horizontal="right" vertical="center" indent="1"/>
    </xf>
    <xf numFmtId="0" fontId="19" fillId="0" borderId="0" xfId="0" applyFont="1"/>
    <xf numFmtId="0" fontId="20" fillId="0" borderId="0" xfId="0" applyFont="1"/>
    <xf numFmtId="0" fontId="21" fillId="0" borderId="0" xfId="0" applyFont="1"/>
    <xf numFmtId="9" fontId="19" fillId="0" borderId="0" xfId="0" applyNumberFormat="1" applyFont="1"/>
    <xf numFmtId="173" fontId="224" fillId="0" borderId="54" xfId="3" applyNumberFormat="1" applyFont="1" applyBorder="1" applyAlignment="1">
      <alignment horizontal="center" vertical="center"/>
    </xf>
    <xf numFmtId="0" fontId="225" fillId="96" borderId="0" xfId="0" applyFont="1" applyFill="1" applyAlignment="1">
      <alignment vertical="center"/>
    </xf>
    <xf numFmtId="0" fontId="226" fillId="0" borderId="55" xfId="0" applyFont="1" applyBorder="1" applyAlignment="1">
      <alignment horizontal="left" vertical="center" indent="1"/>
    </xf>
    <xf numFmtId="0" fontId="226" fillId="0" borderId="0" xfId="0" applyFont="1" applyAlignment="1">
      <alignment horizontal="left" vertical="center" indent="1"/>
    </xf>
    <xf numFmtId="0" fontId="225" fillId="0" borderId="0" xfId="0" applyFont="1" applyAlignment="1">
      <alignment vertical="center"/>
    </xf>
    <xf numFmtId="0" fontId="227" fillId="96" borderId="56" xfId="0" applyFont="1" applyFill="1" applyBorder="1" applyAlignment="1">
      <alignment vertical="center"/>
    </xf>
    <xf numFmtId="0" fontId="227" fillId="96" borderId="0" xfId="0" applyFont="1" applyFill="1" applyAlignment="1">
      <alignment vertical="center"/>
    </xf>
    <xf numFmtId="3" fontId="225" fillId="96" borderId="0" xfId="0" applyNumberFormat="1" applyFont="1" applyFill="1" applyAlignment="1">
      <alignment horizontal="right" vertical="center"/>
    </xf>
    <xf numFmtId="3" fontId="226" fillId="0" borderId="55" xfId="0" applyNumberFormat="1" applyFont="1" applyBorder="1" applyAlignment="1">
      <alignment horizontal="right" vertical="center"/>
    </xf>
    <xf numFmtId="3" fontId="226" fillId="0" borderId="0" xfId="0" applyNumberFormat="1" applyFont="1" applyAlignment="1">
      <alignment horizontal="right" vertical="center"/>
    </xf>
    <xf numFmtId="3" fontId="225" fillId="0" borderId="0" xfId="0" applyNumberFormat="1" applyFont="1" applyAlignment="1">
      <alignment horizontal="right" vertical="center"/>
    </xf>
    <xf numFmtId="2" fontId="227" fillId="96" borderId="56" xfId="0" applyNumberFormat="1" applyFont="1" applyFill="1" applyBorder="1" applyAlignment="1">
      <alignment horizontal="right" vertical="center"/>
    </xf>
    <xf numFmtId="2" fontId="227" fillId="96" borderId="0" xfId="0" applyNumberFormat="1" applyFont="1" applyFill="1" applyAlignment="1">
      <alignment horizontal="right" vertical="center"/>
    </xf>
    <xf numFmtId="171" fontId="224" fillId="0" borderId="54" xfId="1" applyNumberFormat="1" applyFont="1" applyBorder="1" applyAlignment="1">
      <alignment horizontal="center" vertical="center"/>
    </xf>
    <xf numFmtId="0" fontId="228" fillId="0" borderId="0" xfId="5" applyFont="1" applyAlignment="1">
      <alignment horizontal="center" vertical="center"/>
    </xf>
    <xf numFmtId="173" fontId="228" fillId="0" borderId="0" xfId="4" applyNumberFormat="1" applyFont="1" applyAlignment="1">
      <alignment horizontal="center" vertical="center"/>
    </xf>
    <xf numFmtId="175" fontId="228" fillId="0" borderId="0" xfId="4" applyNumberFormat="1" applyFont="1" applyAlignment="1">
      <alignment horizontal="center" vertical="center"/>
    </xf>
    <xf numFmtId="10" fontId="228" fillId="0" borderId="0" xfId="4" applyNumberFormat="1" applyFont="1" applyAlignment="1">
      <alignment horizontal="center" vertical="center"/>
    </xf>
    <xf numFmtId="323" fontId="224" fillId="0" borderId="54" xfId="3" applyNumberFormat="1" applyFont="1" applyBorder="1" applyAlignment="1">
      <alignment horizontal="center" vertical="center"/>
    </xf>
    <xf numFmtId="171" fontId="224" fillId="0" borderId="54" xfId="3" applyNumberFormat="1" applyFont="1" applyBorder="1" applyAlignment="1">
      <alignment horizontal="center" vertical="center"/>
    </xf>
    <xf numFmtId="322" fontId="227" fillId="96" borderId="56" xfId="17595" applyNumberFormat="1" applyFont="1" applyFill="1" applyBorder="1" applyAlignment="1">
      <alignment horizontal="right" vertical="center"/>
    </xf>
    <xf numFmtId="169" fontId="224" fillId="95" borderId="54" xfId="0" applyNumberFormat="1" applyFont="1" applyFill="1" applyBorder="1" applyAlignment="1">
      <alignment horizontal="center" vertical="center" wrapText="1"/>
    </xf>
    <xf numFmtId="171" fontId="6" fillId="0" borderId="0" xfId="0" applyNumberFormat="1" applyFont="1" applyAlignment="1">
      <alignment horizontal="center" vertical="center" wrapText="1"/>
    </xf>
    <xf numFmtId="0" fontId="19" fillId="0" borderId="0" xfId="0" applyFont="1" applyAlignment="1">
      <alignment wrapText="1"/>
    </xf>
    <xf numFmtId="0" fontId="0" fillId="0" borderId="0" xfId="0" applyAlignment="1">
      <alignment wrapText="1"/>
    </xf>
    <xf numFmtId="14" fontId="228" fillId="0" borderId="0" xfId="5" applyNumberFormat="1" applyFont="1" applyAlignment="1">
      <alignment horizontal="center" vertical="center"/>
    </xf>
    <xf numFmtId="171" fontId="228" fillId="0" borderId="0" xfId="4" applyNumberFormat="1" applyFont="1" applyAlignment="1">
      <alignment horizontal="center" vertical="center"/>
    </xf>
    <xf numFmtId="4" fontId="229" fillId="3" borderId="0" xfId="0" applyNumberFormat="1" applyFont="1" applyFill="1" applyAlignment="1">
      <alignment horizontal="center" vertical="center"/>
    </xf>
    <xf numFmtId="10" fontId="229" fillId="3" borderId="0" xfId="4" applyNumberFormat="1" applyFont="1" applyFill="1" applyAlignment="1">
      <alignment horizontal="center" vertical="center"/>
    </xf>
    <xf numFmtId="10" fontId="15" fillId="3" borderId="0" xfId="0" applyNumberFormat="1" applyFont="1" applyFill="1" applyAlignment="1">
      <alignment horizontal="center" vertical="center"/>
    </xf>
    <xf numFmtId="10" fontId="229" fillId="3" borderId="0" xfId="0" applyNumberFormat="1" applyFont="1" applyFill="1" applyAlignment="1">
      <alignment horizontal="center" vertical="center"/>
    </xf>
    <xf numFmtId="4" fontId="229" fillId="97" borderId="0" xfId="0" applyNumberFormat="1" applyFont="1" applyFill="1" applyAlignment="1">
      <alignment horizontal="center" vertical="center"/>
    </xf>
    <xf numFmtId="10" fontId="229" fillId="97" borderId="0" xfId="0" applyNumberFormat="1" applyFont="1" applyFill="1" applyAlignment="1">
      <alignment horizontal="center" vertical="center"/>
    </xf>
    <xf numFmtId="10" fontId="15" fillId="97" borderId="0" xfId="0" applyNumberFormat="1" applyFont="1" applyFill="1" applyAlignment="1">
      <alignment horizontal="center" vertical="center"/>
    </xf>
    <xf numFmtId="4" fontId="229" fillId="3" borderId="57" xfId="0" applyNumberFormat="1" applyFont="1" applyFill="1" applyBorder="1" applyAlignment="1">
      <alignment horizontal="center" vertical="center"/>
    </xf>
    <xf numFmtId="10" fontId="229" fillId="3" borderId="58" xfId="0" applyNumberFormat="1" applyFont="1" applyFill="1" applyBorder="1" applyAlignment="1">
      <alignment horizontal="center" vertical="center"/>
    </xf>
    <xf numFmtId="10" fontId="15" fillId="3" borderId="58" xfId="0" applyNumberFormat="1" applyFont="1" applyFill="1" applyBorder="1" applyAlignment="1">
      <alignment horizontal="center" vertical="center"/>
    </xf>
    <xf numFmtId="10" fontId="229" fillId="3" borderId="59" xfId="0" applyNumberFormat="1" applyFont="1" applyFill="1" applyBorder="1" applyAlignment="1">
      <alignment horizontal="center" vertical="center"/>
    </xf>
    <xf numFmtId="0" fontId="230" fillId="0" borderId="60" xfId="0" applyFont="1" applyBorder="1" applyAlignment="1">
      <alignment vertical="center" wrapText="1"/>
    </xf>
    <xf numFmtId="0" fontId="231" fillId="0" borderId="60" xfId="0" applyFont="1" applyBorder="1" applyAlignment="1">
      <alignment horizontal="right" vertical="center" wrapText="1"/>
    </xf>
    <xf numFmtId="0" fontId="232" fillId="0" borderId="60" xfId="0" applyFont="1" applyBorder="1" applyAlignment="1">
      <alignment horizontal="left" vertical="center"/>
    </xf>
    <xf numFmtId="0" fontId="233" fillId="0" borderId="60" xfId="0" applyFont="1" applyBorder="1" applyAlignment="1">
      <alignment vertical="center" wrapText="1"/>
    </xf>
    <xf numFmtId="0" fontId="233" fillId="0" borderId="60" xfId="0" applyFont="1" applyBorder="1" applyAlignment="1">
      <alignment horizontal="right" vertical="center" wrapText="1"/>
    </xf>
    <xf numFmtId="0" fontId="231" fillId="0" borderId="0" xfId="0" applyFont="1"/>
    <xf numFmtId="322" fontId="230" fillId="0" borderId="60" xfId="17595" applyNumberFormat="1" applyFont="1" applyBorder="1" applyAlignment="1">
      <alignment horizontal="right" vertical="center" wrapText="1"/>
    </xf>
    <xf numFmtId="322" fontId="231" fillId="0" borderId="60" xfId="17595" applyNumberFormat="1" applyFont="1" applyBorder="1" applyAlignment="1">
      <alignment horizontal="right" vertical="center" wrapText="1"/>
    </xf>
    <xf numFmtId="322" fontId="233" fillId="0" borderId="60" xfId="17595" applyNumberFormat="1" applyFont="1" applyBorder="1" applyAlignment="1">
      <alignment horizontal="right" vertical="center" wrapText="1"/>
    </xf>
    <xf numFmtId="0" fontId="231" fillId="0" borderId="60" xfId="0" applyFont="1" applyBorder="1" applyAlignment="1">
      <alignment horizontal="left" vertical="center" indent="2"/>
    </xf>
    <xf numFmtId="0" fontId="234" fillId="0" borderId="0" xfId="0" applyFont="1"/>
    <xf numFmtId="1" fontId="16" fillId="0" borderId="0" xfId="0" applyNumberFormat="1" applyFont="1"/>
    <xf numFmtId="171" fontId="235" fillId="0" borderId="0" xfId="1" applyNumberFormat="1" applyFont="1" applyAlignment="1">
      <alignment horizontal="left" vertical="center" indent="1"/>
    </xf>
    <xf numFmtId="173" fontId="235" fillId="0" borderId="0" xfId="3" applyNumberFormat="1" applyFont="1" applyBorder="1" applyAlignment="1">
      <alignment horizontal="center" vertical="center"/>
    </xf>
    <xf numFmtId="173" fontId="235" fillId="0" borderId="0" xfId="3" applyNumberFormat="1" applyFont="1" applyBorder="1" applyAlignment="1">
      <alignment horizontal="left" vertical="center"/>
    </xf>
    <xf numFmtId="173" fontId="235" fillId="0" borderId="0" xfId="3" applyNumberFormat="1" applyFont="1" applyBorder="1" applyAlignment="1">
      <alignment horizontal="left" vertical="center" indent="3"/>
    </xf>
    <xf numFmtId="173" fontId="235" fillId="0" borderId="0" xfId="3" applyNumberFormat="1" applyFont="1" applyFill="1" applyBorder="1" applyAlignment="1">
      <alignment horizontal="center" vertical="center"/>
    </xf>
    <xf numFmtId="0" fontId="236" fillId="0" borderId="0" xfId="0" applyFont="1"/>
    <xf numFmtId="0" fontId="237" fillId="0" borderId="0" xfId="5" applyFont="1" applyAlignment="1">
      <alignment horizontal="center" vertical="center"/>
    </xf>
    <xf numFmtId="173" fontId="237" fillId="0" borderId="0" xfId="4" applyNumberFormat="1" applyFont="1" applyAlignment="1">
      <alignment horizontal="center" vertical="center"/>
    </xf>
    <xf numFmtId="1" fontId="237" fillId="0" borderId="0" xfId="5" applyNumberFormat="1" applyFont="1" applyAlignment="1">
      <alignment horizontal="center" vertical="center"/>
    </xf>
    <xf numFmtId="173" fontId="237" fillId="0" borderId="0" xfId="4" applyNumberFormat="1" applyFont="1" applyAlignment="1">
      <alignment horizontal="left" vertical="center"/>
    </xf>
    <xf numFmtId="175" fontId="237" fillId="0" borderId="0" xfId="4" applyNumberFormat="1" applyFont="1" applyAlignment="1">
      <alignment horizontal="left" vertical="center"/>
    </xf>
    <xf numFmtId="0" fontId="237" fillId="0" borderId="0" xfId="5" applyFont="1" applyAlignment="1">
      <alignment horizontal="left" vertical="center" indent="1"/>
    </xf>
    <xf numFmtId="175" fontId="237" fillId="0" borderId="0" xfId="4" applyNumberFormat="1" applyFont="1" applyAlignment="1">
      <alignment horizontal="center" vertical="center"/>
    </xf>
    <xf numFmtId="0" fontId="2" fillId="0" borderId="0" xfId="0" applyFont="1" applyAlignment="1">
      <alignment vertical="center"/>
    </xf>
    <xf numFmtId="0" fontId="11" fillId="0" borderId="0" xfId="0" applyFont="1" applyAlignment="1">
      <alignment vertical="center"/>
    </xf>
    <xf numFmtId="0" fontId="0" fillId="0" borderId="0" xfId="0" applyAlignment="1">
      <alignment horizontal="left"/>
    </xf>
    <xf numFmtId="0" fontId="2" fillId="0" borderId="0" xfId="0" applyFont="1" applyAlignment="1">
      <alignment horizontal="left"/>
    </xf>
    <xf numFmtId="322" fontId="237" fillId="0" borderId="0" xfId="17595" applyNumberFormat="1" applyFont="1" applyAlignment="1">
      <alignment horizontal="center" vertical="center"/>
    </xf>
    <xf numFmtId="43" fontId="0" fillId="0" borderId="0" xfId="17595" applyFont="1"/>
    <xf numFmtId="14" fontId="0" fillId="0" borderId="0" xfId="17595" applyNumberFormat="1" applyFont="1"/>
    <xf numFmtId="321" fontId="228" fillId="0" borderId="0" xfId="17595" applyNumberFormat="1" applyFont="1" applyAlignment="1">
      <alignment horizontal="center" vertical="center"/>
    </xf>
    <xf numFmtId="187" fontId="228" fillId="0" borderId="0" xfId="0" applyNumberFormat="1" applyFont="1" applyAlignment="1">
      <alignment horizontal="center" vertical="center"/>
    </xf>
    <xf numFmtId="186" fontId="228" fillId="0" borderId="0" xfId="17595" applyNumberFormat="1" applyFont="1" applyAlignment="1">
      <alignment horizontal="center" vertical="center"/>
    </xf>
    <xf numFmtId="1" fontId="228" fillId="0" borderId="0" xfId="0" applyNumberFormat="1" applyFont="1" applyAlignment="1">
      <alignment horizontal="center" vertical="center"/>
    </xf>
    <xf numFmtId="2" fontId="228" fillId="0" borderId="0" xfId="0" applyNumberFormat="1" applyFont="1" applyAlignment="1">
      <alignment horizontal="center" vertical="center"/>
    </xf>
    <xf numFmtId="10" fontId="229" fillId="97" borderId="0" xfId="4" applyNumberFormat="1" applyFont="1" applyFill="1" applyAlignment="1">
      <alignment horizontal="center" vertical="center"/>
    </xf>
    <xf numFmtId="10" fontId="229" fillId="3" borderId="57" xfId="4" applyNumberFormat="1" applyFont="1" applyFill="1" applyBorder="1" applyAlignment="1">
      <alignment horizontal="center" vertical="center"/>
    </xf>
    <xf numFmtId="324" fontId="227" fillId="96" borderId="56" xfId="0" applyNumberFormat="1" applyFont="1" applyFill="1" applyBorder="1" applyAlignment="1">
      <alignment horizontal="right" vertical="center"/>
    </xf>
    <xf numFmtId="14" fontId="0" fillId="0" borderId="0" xfId="0" applyNumberFormat="1"/>
    <xf numFmtId="322" fontId="0" fillId="0" borderId="0" xfId="17595" applyNumberFormat="1" applyFont="1"/>
    <xf numFmtId="322" fontId="228" fillId="0" borderId="0" xfId="17595" applyNumberFormat="1" applyFont="1" applyAlignment="1">
      <alignment horizontal="center" vertical="center"/>
    </xf>
    <xf numFmtId="186" fontId="237" fillId="0" borderId="0" xfId="5" applyNumberFormat="1" applyFont="1" applyAlignment="1">
      <alignment horizontal="center" vertical="center"/>
    </xf>
    <xf numFmtId="186" fontId="19" fillId="0" borderId="0" xfId="0" applyNumberFormat="1" applyFont="1"/>
    <xf numFmtId="9" fontId="19" fillId="0" borderId="0" xfId="4" applyFont="1"/>
    <xf numFmtId="322" fontId="19" fillId="0" borderId="0" xfId="17595" applyNumberFormat="1" applyFont="1"/>
    <xf numFmtId="2" fontId="240" fillId="0" borderId="0" xfId="0" applyNumberFormat="1" applyFont="1"/>
    <xf numFmtId="322" fontId="240" fillId="0" borderId="0" xfId="0" applyNumberFormat="1" applyFont="1"/>
    <xf numFmtId="9" fontId="240" fillId="0" borderId="0" xfId="4" applyFont="1"/>
    <xf numFmtId="43" fontId="0" fillId="0" borderId="0" xfId="17595" applyFont="1" applyAlignment="1">
      <alignment wrapText="1"/>
    </xf>
    <xf numFmtId="0" fontId="241" fillId="0" borderId="60" xfId="0" applyFont="1" applyBorder="1" applyAlignment="1">
      <alignment vertical="center" wrapText="1"/>
    </xf>
    <xf numFmtId="0" fontId="241" fillId="0" borderId="60" xfId="0" applyFont="1" applyBorder="1" applyAlignment="1">
      <alignment horizontal="right" vertical="center" wrapText="1"/>
    </xf>
    <xf numFmtId="322" fontId="241" fillId="0" borderId="60" xfId="17595" applyNumberFormat="1" applyFont="1" applyBorder="1" applyAlignment="1">
      <alignment horizontal="right" vertical="center" wrapText="1"/>
    </xf>
    <xf numFmtId="0" fontId="14" fillId="0" borderId="0" xfId="0" applyFont="1" applyAlignment="1">
      <alignment horizontal="justify" vertical="top" wrapText="1"/>
    </xf>
    <xf numFmtId="0" fontId="10" fillId="0" borderId="0" xfId="0" applyFont="1" applyAlignment="1">
      <alignment horizontal="left" wrapText="1"/>
    </xf>
    <xf numFmtId="0" fontId="12" fillId="0" borderId="0" xfId="0" applyFont="1" applyAlignment="1">
      <alignment horizontal="left"/>
    </xf>
  </cellXfs>
  <cellStyles count="17596">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xfId="4" builtinId="5"/>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xfId="17595" builtinId="3"/>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822B00"/>
      <color rgb="FF0A4263"/>
      <color rgb="FF92D050"/>
      <color rgb="FF00A0D7"/>
      <color rgb="FF88B0CC"/>
      <color rgb="FFA60C4F"/>
      <color rgb="FFC26288"/>
      <color rgb="FFDCEDF4"/>
      <color rgb="FFF2F2F2"/>
      <color rgb="FF8EB9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400">
                <a:solidFill>
                  <a:srgbClr val="0A4263"/>
                </a:solidFill>
                <a:latin typeface="Compasse" panose="020B0606020203040204" pitchFamily="34" charset="0"/>
              </a:rPr>
              <a:t>TÍTULOS DETIDOS (%</a:t>
            </a:r>
            <a:r>
              <a:rPr lang="pt-BR" sz="1400" baseline="0">
                <a:solidFill>
                  <a:srgbClr val="0A4263"/>
                </a:solidFill>
                <a:latin typeface="Compasse" panose="020B0606020203040204" pitchFamily="34" charset="0"/>
              </a:rPr>
              <a:t> do PL)</a:t>
            </a:r>
            <a:endParaRPr lang="pt-BR" sz="1400">
              <a:solidFill>
                <a:srgbClr val="0A4263"/>
              </a:solidFill>
              <a:latin typeface="Compasse" panose="020B0606020203040204" pitchFamily="34" charset="0"/>
            </a:endParaRPr>
          </a:p>
        </c:rich>
      </c:tx>
      <c:layout>
        <c:manualLayout>
          <c:xMode val="edge"/>
          <c:yMode val="edge"/>
          <c:x val="2.2758916008507064E-2"/>
          <c:y val="2.3068042369636499E-2"/>
        </c:manualLayout>
      </c:layout>
      <c:overlay val="0"/>
    </c:title>
    <c:autoTitleDeleted val="0"/>
    <c:pivotFmts>
      <c:pivotFmt>
        <c:idx val="0"/>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A4263"/>
          </a:solidFill>
          <a:ln w="12700">
            <a:solidFill>
              <a:schemeClr val="lt1"/>
            </a:solidFill>
          </a:ln>
          <a:effectLst/>
        </c:spPr>
      </c:pivotFmt>
      <c:pivotFmt>
        <c:idx val="2"/>
        <c:spPr>
          <a:solidFill>
            <a:srgbClr val="00A0D7"/>
          </a:solidFill>
          <a:ln w="12700">
            <a:solidFill>
              <a:schemeClr val="lt1"/>
            </a:solidFill>
          </a:ln>
          <a:effectLst/>
        </c:spPr>
      </c:pivotFmt>
      <c:pivotFmt>
        <c:idx val="3"/>
        <c:spPr>
          <a:solidFill>
            <a:srgbClr val="404040"/>
          </a:solidFill>
          <a:ln w="12700">
            <a:solidFill>
              <a:schemeClr val="lt1"/>
            </a:solidFill>
          </a:ln>
          <a:effectLst/>
        </c:spPr>
      </c:pivotFmt>
      <c:pivotFmt>
        <c:idx val="4"/>
        <c:spPr>
          <a:solidFill>
            <a:srgbClr val="4F2A6D"/>
          </a:solidFill>
          <a:ln w="12700">
            <a:solidFill>
              <a:schemeClr val="lt1"/>
            </a:solidFill>
          </a:ln>
          <a:effectLst/>
        </c:spPr>
      </c:pivotFmt>
      <c:pivotFmt>
        <c:idx val="5"/>
        <c:spPr>
          <a:solidFill>
            <a:srgbClr val="005E6F"/>
          </a:solidFill>
          <a:ln w="12700">
            <a:solidFill>
              <a:schemeClr val="lt1"/>
            </a:solidFill>
          </a:ln>
          <a:effectLst/>
        </c:spPr>
      </c:pivotFmt>
      <c:pivotFmt>
        <c:idx val="6"/>
        <c:spPr>
          <a:solidFill>
            <a:srgbClr val="84BB5A"/>
          </a:solidFill>
          <a:ln w="12700">
            <a:solidFill>
              <a:schemeClr val="lt1"/>
            </a:solidFill>
          </a:ln>
          <a:effectLst/>
        </c:spPr>
      </c:pivotFmt>
      <c:pivotFmt>
        <c:idx val="7"/>
        <c:spPr>
          <a:solidFill>
            <a:srgbClr val="A60C4F"/>
          </a:solidFill>
          <a:ln w="12700">
            <a:solidFill>
              <a:schemeClr val="lt1"/>
            </a:solidFill>
          </a:ln>
          <a:effectLst/>
        </c:spPr>
      </c:pivotFmt>
      <c:pivotFmt>
        <c:idx val="8"/>
        <c:spPr>
          <a:solidFill>
            <a:srgbClr val="FF7E00"/>
          </a:solidFill>
          <a:ln w="12700">
            <a:solidFill>
              <a:schemeClr val="lt1"/>
            </a:solidFill>
          </a:ln>
          <a:effectLst/>
        </c:spPr>
      </c:pivotFmt>
      <c:pivotFmt>
        <c:idx val="9"/>
        <c:spPr>
          <a:solidFill>
            <a:srgbClr val="668FB4"/>
          </a:solidFill>
          <a:ln w="12700">
            <a:solidFill>
              <a:schemeClr val="lt1"/>
            </a:solidFill>
          </a:ln>
          <a:effectLst/>
        </c:spPr>
      </c:pivotFmt>
      <c:pivotFmt>
        <c:idx val="10"/>
        <c:spPr>
          <a:solidFill>
            <a:srgbClr val="8EB9BE"/>
          </a:solidFill>
          <a:ln w="12700">
            <a:solidFill>
              <a:schemeClr val="lt1"/>
            </a:solidFill>
          </a:ln>
          <a:effectLst/>
        </c:spPr>
      </c:pivotFmt>
      <c:pivotFmt>
        <c:idx val="11"/>
        <c:spPr>
          <a:solidFill>
            <a:srgbClr val="D197AE"/>
          </a:solidFill>
          <a:ln w="12700">
            <a:solidFill>
              <a:schemeClr val="lt1"/>
            </a:solidFill>
          </a:ln>
          <a:effectLst/>
        </c:spPr>
      </c:pivotFmt>
      <c:pivotFmt>
        <c:idx val="12"/>
        <c:spPr>
          <a:solidFill>
            <a:srgbClr val="FFD152"/>
          </a:solidFill>
          <a:ln w="12700">
            <a:solidFill>
              <a:schemeClr val="lt1"/>
            </a:solidFill>
          </a:ln>
          <a:effectLst/>
        </c:spPr>
        <c:dLbl>
          <c:idx val="0"/>
          <c:layout>
            <c:manualLayout>
              <c:x val="0"/>
              <c:y val="0.17113963438350829"/>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D152"/>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3"/>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0A4263"/>
          </a:solidFill>
          <a:ln w="12700">
            <a:solidFill>
              <a:schemeClr val="lt1"/>
            </a:solidFill>
          </a:ln>
          <a:effectLst/>
        </c:spPr>
      </c:pivotFmt>
      <c:pivotFmt>
        <c:idx val="15"/>
        <c:spPr>
          <a:solidFill>
            <a:srgbClr val="00A0D7"/>
          </a:solidFill>
          <a:ln w="12700">
            <a:solidFill>
              <a:schemeClr val="lt1"/>
            </a:solidFill>
          </a:ln>
          <a:effectLst/>
        </c:spPr>
      </c:pivotFmt>
      <c:pivotFmt>
        <c:idx val="16"/>
        <c:spPr>
          <a:solidFill>
            <a:srgbClr val="404040"/>
          </a:solidFill>
          <a:ln w="12700">
            <a:solidFill>
              <a:schemeClr val="lt1"/>
            </a:solidFill>
          </a:ln>
          <a:effectLst/>
        </c:spPr>
      </c:pivotFmt>
      <c:pivotFmt>
        <c:idx val="17"/>
        <c:spPr>
          <a:solidFill>
            <a:srgbClr val="4F2A6D"/>
          </a:solidFill>
          <a:ln w="12700">
            <a:solidFill>
              <a:schemeClr val="lt1"/>
            </a:solidFill>
          </a:ln>
          <a:effectLst/>
        </c:spPr>
      </c:pivotFmt>
      <c:pivotFmt>
        <c:idx val="18"/>
        <c:spPr>
          <a:solidFill>
            <a:srgbClr val="005E6F"/>
          </a:solidFill>
          <a:ln w="12700">
            <a:solidFill>
              <a:schemeClr val="lt1"/>
            </a:solidFill>
          </a:ln>
          <a:effectLst/>
        </c:spPr>
      </c:pivotFmt>
      <c:pivotFmt>
        <c:idx val="19"/>
        <c:spPr>
          <a:solidFill>
            <a:srgbClr val="84BB5A"/>
          </a:solidFill>
          <a:ln w="12700">
            <a:solidFill>
              <a:schemeClr val="lt1"/>
            </a:solidFill>
          </a:ln>
          <a:effectLst/>
        </c:spPr>
      </c:pivotFmt>
      <c:pivotFmt>
        <c:idx val="20"/>
        <c:spPr>
          <a:solidFill>
            <a:srgbClr val="A60C4F"/>
          </a:solidFill>
          <a:ln w="12700">
            <a:solidFill>
              <a:schemeClr val="lt1"/>
            </a:solidFill>
          </a:ln>
          <a:effectLst/>
        </c:spPr>
      </c:pivotFmt>
      <c:pivotFmt>
        <c:idx val="21"/>
        <c:spPr>
          <a:solidFill>
            <a:srgbClr val="FF7E00"/>
          </a:solidFill>
          <a:ln w="12700">
            <a:solidFill>
              <a:schemeClr val="lt1"/>
            </a:solidFill>
          </a:ln>
          <a:effectLst/>
        </c:spPr>
      </c:pivotFmt>
      <c:pivotFmt>
        <c:idx val="22"/>
        <c:spPr>
          <a:solidFill>
            <a:srgbClr val="668FB4"/>
          </a:solidFill>
          <a:ln w="12700">
            <a:solidFill>
              <a:schemeClr val="lt1"/>
            </a:solidFill>
          </a:ln>
          <a:effectLst/>
        </c:spPr>
      </c:pivotFmt>
      <c:pivotFmt>
        <c:idx val="23"/>
        <c:spPr>
          <a:solidFill>
            <a:srgbClr val="8EB9BE"/>
          </a:solidFill>
          <a:ln w="12700">
            <a:solidFill>
              <a:schemeClr val="lt1"/>
            </a:solidFill>
          </a:ln>
          <a:effectLst/>
        </c:spPr>
      </c:pivotFmt>
      <c:pivotFmt>
        <c:idx val="24"/>
        <c:spPr>
          <a:solidFill>
            <a:srgbClr val="D197AE"/>
          </a:solidFill>
          <a:ln w="12700">
            <a:solidFill>
              <a:schemeClr val="lt1"/>
            </a:solidFill>
          </a:ln>
          <a:effectLst/>
        </c:spPr>
      </c:pivotFmt>
      <c:pivotFmt>
        <c:idx val="25"/>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A4263"/>
          </a:solidFill>
          <a:ln w="12700">
            <a:solidFill>
              <a:schemeClr val="lt1"/>
            </a:solidFill>
          </a:ln>
          <a:effectLst/>
        </c:spPr>
      </c:pivotFmt>
      <c:pivotFmt>
        <c:idx val="27"/>
        <c:spPr>
          <a:solidFill>
            <a:srgbClr val="00A0D7"/>
          </a:solidFill>
          <a:ln w="12700">
            <a:solidFill>
              <a:schemeClr val="lt1"/>
            </a:solidFill>
          </a:ln>
          <a:effectLst/>
        </c:spPr>
      </c:pivotFmt>
      <c:pivotFmt>
        <c:idx val="28"/>
        <c:spPr>
          <a:solidFill>
            <a:srgbClr val="404040"/>
          </a:solidFill>
          <a:ln w="12700">
            <a:solidFill>
              <a:schemeClr val="lt1"/>
            </a:solidFill>
          </a:ln>
          <a:effectLst/>
        </c:spPr>
      </c:pivotFmt>
      <c:pivotFmt>
        <c:idx val="29"/>
        <c:spPr>
          <a:solidFill>
            <a:srgbClr val="4F2A6D"/>
          </a:solidFill>
          <a:ln w="12700">
            <a:solidFill>
              <a:schemeClr val="lt1"/>
            </a:solidFill>
          </a:ln>
          <a:effectLst/>
        </c:spPr>
      </c:pivotFmt>
      <c:pivotFmt>
        <c:idx val="30"/>
        <c:spPr>
          <a:solidFill>
            <a:srgbClr val="005E6F"/>
          </a:solidFill>
          <a:ln w="12700">
            <a:solidFill>
              <a:schemeClr val="lt1"/>
            </a:solidFill>
          </a:ln>
          <a:effectLst/>
        </c:spPr>
      </c:pivotFmt>
      <c:pivotFmt>
        <c:idx val="31"/>
        <c:spPr>
          <a:solidFill>
            <a:srgbClr val="84BB5A"/>
          </a:solidFill>
          <a:ln w="12700">
            <a:solidFill>
              <a:schemeClr val="lt1"/>
            </a:solidFill>
          </a:ln>
          <a:effectLst/>
        </c:spPr>
      </c:pivotFmt>
      <c:pivotFmt>
        <c:idx val="32"/>
        <c:spPr>
          <a:solidFill>
            <a:srgbClr val="A60C4F"/>
          </a:solidFill>
          <a:ln w="12700">
            <a:solidFill>
              <a:schemeClr val="lt1"/>
            </a:solidFill>
          </a:ln>
          <a:effectLst/>
        </c:spPr>
      </c:pivotFmt>
      <c:pivotFmt>
        <c:idx val="33"/>
        <c:spPr>
          <a:solidFill>
            <a:srgbClr val="FF7E00"/>
          </a:solidFill>
          <a:ln w="12700">
            <a:solidFill>
              <a:schemeClr val="lt1"/>
            </a:solidFill>
          </a:ln>
          <a:effectLst/>
        </c:spPr>
      </c:pivotFmt>
      <c:pivotFmt>
        <c:idx val="34"/>
        <c:spPr>
          <a:solidFill>
            <a:srgbClr val="668FB4"/>
          </a:solidFill>
          <a:ln w="12700">
            <a:solidFill>
              <a:schemeClr val="lt1"/>
            </a:solidFill>
          </a:ln>
          <a:effectLst/>
        </c:spPr>
      </c:pivotFmt>
      <c:pivotFmt>
        <c:idx val="35"/>
        <c:spPr>
          <a:solidFill>
            <a:srgbClr val="8EB9BE"/>
          </a:solidFill>
          <a:ln w="12700">
            <a:solidFill>
              <a:schemeClr val="lt1"/>
            </a:solidFill>
          </a:ln>
          <a:effectLst/>
        </c:spPr>
      </c:pivotFmt>
      <c:pivotFmt>
        <c:idx val="36"/>
        <c:spPr>
          <a:solidFill>
            <a:srgbClr val="D197AE"/>
          </a:solidFill>
          <a:ln w="12700">
            <a:solidFill>
              <a:schemeClr val="lt1"/>
            </a:solidFill>
          </a:ln>
          <a:effectLst/>
        </c:spPr>
      </c:pivotFmt>
    </c:pivotFmts>
    <c:plotArea>
      <c:layout>
        <c:manualLayout>
          <c:layoutTarget val="inner"/>
          <c:xMode val="edge"/>
          <c:yMode val="edge"/>
          <c:x val="2.4041946551973866E-4"/>
          <c:y val="9.9011056239869305E-2"/>
          <c:w val="0.44688325767250747"/>
          <c:h val="0.89151984897183401"/>
        </c:manualLayout>
      </c:layout>
      <c:doughnutChart>
        <c:varyColors val="1"/>
        <c:ser>
          <c:idx val="0"/>
          <c:order val="0"/>
          <c:spPr>
            <a:ln w="12700">
              <a:solidFill>
                <a:schemeClr val="bg1"/>
              </a:solidFill>
            </a:ln>
          </c:spPr>
          <c:dPt>
            <c:idx val="0"/>
            <c:bubble3D val="0"/>
            <c:spPr>
              <a:solidFill>
                <a:srgbClr val="0A4263"/>
              </a:solidFill>
              <a:ln w="12700">
                <a:solidFill>
                  <a:schemeClr val="bg1"/>
                </a:solidFill>
              </a:ln>
              <a:effectLst/>
            </c:spPr>
            <c:extLst>
              <c:ext xmlns:c16="http://schemas.microsoft.com/office/drawing/2014/chart" uri="{C3380CC4-5D6E-409C-BE32-E72D297353CC}">
                <c16:uniqueId val="{00000001-5106-45E6-AC3D-C34C6054F41A}"/>
              </c:ext>
            </c:extLst>
          </c:dPt>
          <c:dPt>
            <c:idx val="1"/>
            <c:bubble3D val="0"/>
            <c:spPr>
              <a:solidFill>
                <a:srgbClr val="00A0D7"/>
              </a:solidFill>
              <a:ln w="12700">
                <a:solidFill>
                  <a:schemeClr val="bg1"/>
                </a:solidFill>
              </a:ln>
              <a:effectLst/>
            </c:spPr>
            <c:extLst>
              <c:ext xmlns:c16="http://schemas.microsoft.com/office/drawing/2014/chart" uri="{C3380CC4-5D6E-409C-BE32-E72D297353CC}">
                <c16:uniqueId val="{00000003-5106-45E6-AC3D-C34C6054F41A}"/>
              </c:ext>
            </c:extLst>
          </c:dPt>
          <c:dPt>
            <c:idx val="2"/>
            <c:bubble3D val="0"/>
            <c:spPr>
              <a:solidFill>
                <a:srgbClr val="404040"/>
              </a:solidFill>
              <a:ln w="12700">
                <a:solidFill>
                  <a:schemeClr val="bg1"/>
                </a:solidFill>
              </a:ln>
              <a:effectLst/>
            </c:spPr>
            <c:extLst>
              <c:ext xmlns:c16="http://schemas.microsoft.com/office/drawing/2014/chart" uri="{C3380CC4-5D6E-409C-BE32-E72D297353CC}">
                <c16:uniqueId val="{00000005-5106-45E6-AC3D-C34C6054F41A}"/>
              </c:ext>
            </c:extLst>
          </c:dPt>
          <c:dPt>
            <c:idx val="3"/>
            <c:bubble3D val="0"/>
            <c:spPr>
              <a:solidFill>
                <a:srgbClr val="4F2A6D"/>
              </a:solidFill>
              <a:ln w="12700">
                <a:solidFill>
                  <a:schemeClr val="bg1"/>
                </a:solidFill>
              </a:ln>
              <a:effectLst/>
            </c:spPr>
            <c:extLst>
              <c:ext xmlns:c16="http://schemas.microsoft.com/office/drawing/2014/chart" uri="{C3380CC4-5D6E-409C-BE32-E72D297353CC}">
                <c16:uniqueId val="{00000007-5106-45E6-AC3D-C34C6054F41A}"/>
              </c:ext>
            </c:extLst>
          </c:dPt>
          <c:dPt>
            <c:idx val="4"/>
            <c:bubble3D val="0"/>
            <c:spPr>
              <a:solidFill>
                <a:srgbClr val="005E6F"/>
              </a:solidFill>
              <a:ln w="12700">
                <a:solidFill>
                  <a:schemeClr val="bg1"/>
                </a:solidFill>
              </a:ln>
              <a:effectLst/>
            </c:spPr>
            <c:extLst>
              <c:ext xmlns:c16="http://schemas.microsoft.com/office/drawing/2014/chart" uri="{C3380CC4-5D6E-409C-BE32-E72D297353CC}">
                <c16:uniqueId val="{00000009-5106-45E6-AC3D-C34C6054F41A}"/>
              </c:ext>
            </c:extLst>
          </c:dPt>
          <c:dPt>
            <c:idx val="5"/>
            <c:bubble3D val="0"/>
            <c:spPr>
              <a:solidFill>
                <a:srgbClr val="84BB5A"/>
              </a:solidFill>
              <a:ln w="12700">
                <a:solidFill>
                  <a:schemeClr val="bg1"/>
                </a:solidFill>
              </a:ln>
              <a:effectLst/>
            </c:spPr>
            <c:extLst>
              <c:ext xmlns:c16="http://schemas.microsoft.com/office/drawing/2014/chart" uri="{C3380CC4-5D6E-409C-BE32-E72D297353CC}">
                <c16:uniqueId val="{0000000B-5106-45E6-AC3D-C34C6054F41A}"/>
              </c:ext>
            </c:extLst>
          </c:dPt>
          <c:dPt>
            <c:idx val="6"/>
            <c:bubble3D val="0"/>
            <c:spPr>
              <a:solidFill>
                <a:srgbClr val="A60C4F"/>
              </a:solidFill>
              <a:ln w="12700">
                <a:solidFill>
                  <a:schemeClr val="bg1"/>
                </a:solidFill>
              </a:ln>
              <a:effectLst/>
            </c:spPr>
            <c:extLst>
              <c:ext xmlns:c16="http://schemas.microsoft.com/office/drawing/2014/chart" uri="{C3380CC4-5D6E-409C-BE32-E72D297353CC}">
                <c16:uniqueId val="{0000000D-5106-45E6-AC3D-C34C6054F41A}"/>
              </c:ext>
            </c:extLst>
          </c:dPt>
          <c:dPt>
            <c:idx val="7"/>
            <c:bubble3D val="0"/>
            <c:spPr>
              <a:solidFill>
                <a:srgbClr val="FF7E00"/>
              </a:solidFill>
              <a:ln w="12700">
                <a:solidFill>
                  <a:schemeClr val="bg1"/>
                </a:solidFill>
              </a:ln>
              <a:effectLst/>
            </c:spPr>
            <c:extLst>
              <c:ext xmlns:c16="http://schemas.microsoft.com/office/drawing/2014/chart" uri="{C3380CC4-5D6E-409C-BE32-E72D297353CC}">
                <c16:uniqueId val="{0000000F-5106-45E6-AC3D-C34C6054F41A}"/>
              </c:ext>
            </c:extLst>
          </c:dPt>
          <c:dPt>
            <c:idx val="8"/>
            <c:bubble3D val="0"/>
            <c:spPr>
              <a:solidFill>
                <a:srgbClr val="668FB4"/>
              </a:solidFill>
              <a:ln w="12700">
                <a:solidFill>
                  <a:schemeClr val="bg1"/>
                </a:solidFill>
              </a:ln>
              <a:effectLst/>
            </c:spPr>
            <c:extLst>
              <c:ext xmlns:c16="http://schemas.microsoft.com/office/drawing/2014/chart" uri="{C3380CC4-5D6E-409C-BE32-E72D297353CC}">
                <c16:uniqueId val="{00000011-5106-45E6-AC3D-C34C6054F41A}"/>
              </c:ext>
            </c:extLst>
          </c:dPt>
          <c:dPt>
            <c:idx val="9"/>
            <c:bubble3D val="0"/>
            <c:spPr>
              <a:solidFill>
                <a:srgbClr val="8EB9BE"/>
              </a:solidFill>
              <a:ln w="12700">
                <a:solidFill>
                  <a:schemeClr val="bg1"/>
                </a:solidFill>
              </a:ln>
              <a:effectLst/>
            </c:spPr>
            <c:extLst>
              <c:ext xmlns:c16="http://schemas.microsoft.com/office/drawing/2014/chart" uri="{C3380CC4-5D6E-409C-BE32-E72D297353CC}">
                <c16:uniqueId val="{00000013-5106-45E6-AC3D-C34C6054F41A}"/>
              </c:ext>
            </c:extLst>
          </c:dPt>
          <c:dPt>
            <c:idx val="10"/>
            <c:bubble3D val="0"/>
            <c:spPr>
              <a:solidFill>
                <a:srgbClr val="D197AE"/>
              </a:solidFill>
              <a:ln w="12700">
                <a:solidFill>
                  <a:schemeClr val="bg1"/>
                </a:solidFill>
              </a:ln>
              <a:effectLst/>
            </c:spPr>
            <c:extLst>
              <c:ext xmlns:c16="http://schemas.microsoft.com/office/drawing/2014/chart" uri="{C3380CC4-5D6E-409C-BE32-E72D297353CC}">
                <c16:uniqueId val="{00000015-5106-45E6-AC3D-C34C6054F41A}"/>
              </c:ext>
            </c:extLst>
          </c:dPt>
          <c:dPt>
            <c:idx val="11"/>
            <c:bubble3D val="0"/>
            <c:spPr>
              <a:solidFill>
                <a:srgbClr val="FFC729"/>
              </a:solidFill>
              <a:ln w="12700">
                <a:solidFill>
                  <a:schemeClr val="bg1"/>
                </a:solidFill>
              </a:ln>
            </c:spPr>
            <c:extLst>
              <c:ext xmlns:c16="http://schemas.microsoft.com/office/drawing/2014/chart" uri="{C3380CC4-5D6E-409C-BE32-E72D297353CC}">
                <c16:uniqueId val="{00000017-5106-45E6-AC3D-C34C6054F41A}"/>
              </c:ext>
            </c:extLst>
          </c:dPt>
          <c:dPt>
            <c:idx val="12"/>
            <c:bubble3D val="0"/>
            <c:spPr>
              <a:solidFill>
                <a:srgbClr val="9E7DB8"/>
              </a:solidFill>
              <a:ln w="12700">
                <a:solidFill>
                  <a:schemeClr val="bg1"/>
                </a:solidFill>
              </a:ln>
            </c:spPr>
            <c:extLst>
              <c:ext xmlns:c16="http://schemas.microsoft.com/office/drawing/2014/chart" uri="{C3380CC4-5D6E-409C-BE32-E72D297353CC}">
                <c16:uniqueId val="{00000019-5106-45E6-AC3D-C34C6054F41A}"/>
              </c:ext>
            </c:extLst>
          </c:dPt>
          <c:dPt>
            <c:idx val="13"/>
            <c:bubble3D val="0"/>
            <c:spPr>
              <a:solidFill>
                <a:srgbClr val="CCE8B5"/>
              </a:solidFill>
              <a:ln w="12700">
                <a:solidFill>
                  <a:schemeClr val="bg1"/>
                </a:solidFill>
              </a:ln>
            </c:spPr>
            <c:extLst>
              <c:ext xmlns:c16="http://schemas.microsoft.com/office/drawing/2014/chart" uri="{C3380CC4-5D6E-409C-BE32-E72D297353CC}">
                <c16:uniqueId val="{0000001B-5106-45E6-AC3D-C34C6054F41A}"/>
              </c:ext>
            </c:extLst>
          </c:dPt>
          <c:dPt>
            <c:idx val="14"/>
            <c:bubble3D val="0"/>
            <c:spPr>
              <a:solidFill>
                <a:srgbClr val="CBCBCB"/>
              </a:solidFill>
              <a:ln w="12700">
                <a:solidFill>
                  <a:schemeClr val="bg1"/>
                </a:solidFill>
              </a:ln>
            </c:spPr>
            <c:extLst>
              <c:ext xmlns:c16="http://schemas.microsoft.com/office/drawing/2014/chart" uri="{C3380CC4-5D6E-409C-BE32-E72D297353CC}">
                <c16:uniqueId val="{0000001D-5106-45E6-AC3D-C34C6054F41A}"/>
              </c:ext>
            </c:extLst>
          </c:dPt>
          <c:dPt>
            <c:idx val="15"/>
            <c:bubble3D val="0"/>
            <c:spPr>
              <a:solidFill>
                <a:srgbClr val="FCCF96"/>
              </a:solidFill>
              <a:ln w="12700">
                <a:solidFill>
                  <a:schemeClr val="bg1"/>
                </a:solidFill>
              </a:ln>
            </c:spPr>
            <c:extLst>
              <c:ext xmlns:c16="http://schemas.microsoft.com/office/drawing/2014/chart" uri="{C3380CC4-5D6E-409C-BE32-E72D297353CC}">
                <c16:uniqueId val="{0000001F-5106-45E6-AC3D-C34C6054F41A}"/>
              </c:ext>
            </c:extLst>
          </c:dPt>
          <c:dLbls>
            <c:dLbl>
              <c:idx val="11"/>
              <c:layout>
                <c:manualLayout>
                  <c:x val="0"/>
                  <c:y val="-3.433168829128986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106-45E6-AC3D-C34C6054F41A}"/>
                </c:ext>
              </c:extLst>
            </c:dLbl>
            <c:dLbl>
              <c:idx val="12"/>
              <c:layout>
                <c:manualLayout>
                  <c:x val="4.1279669762641713E-3"/>
                  <c:y val="-7.49063670411985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106-45E6-AC3D-C34C6054F41A}"/>
                </c:ext>
              </c:extLst>
            </c:dLbl>
            <c:dLbl>
              <c:idx val="13"/>
              <c:layout>
                <c:manualLayout>
                  <c:x val="-3.7151702786377708E-2"/>
                  <c:y val="-0.12734082397003746"/>
                </c:manualLayout>
              </c:layout>
              <c:spPr>
                <a:noFill/>
                <a:ln>
                  <a:noFill/>
                </a:ln>
                <a:effectLst/>
              </c:spPr>
              <c:txPr>
                <a:bodyPr wrap="square" lIns="38100" tIns="19050" rIns="38100" bIns="19050" anchor="ctr" anchorCtr="0">
                  <a:spAutoFit/>
                </a:bodyPr>
                <a:lstStyle/>
                <a:p>
                  <a:pPr algn="ctr">
                    <a:defRPr lang="en-US" sz="1000" b="1" i="0" u="none" strike="noStrike" kern="1200" baseline="0">
                      <a:solidFill>
                        <a:srgbClr val="CCE8B5"/>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5106-45E6-AC3D-C34C6054F41A}"/>
                </c:ext>
              </c:extLst>
            </c:dLbl>
            <c:dLbl>
              <c:idx val="14"/>
              <c:layout>
                <c:manualLayout>
                  <c:x val="-4.1279669762641713E-3"/>
                  <c:y val="-0.1348314606741573"/>
                </c:manualLayout>
              </c:layout>
              <c:spPr>
                <a:noFill/>
                <a:ln>
                  <a:noFill/>
                </a:ln>
                <a:effectLst/>
              </c:spPr>
              <c:txPr>
                <a:bodyPr wrap="square" lIns="38100" tIns="19050" rIns="38100" bIns="19050" anchor="ctr" anchorCtr="0">
                  <a:spAutoFit/>
                </a:bodyPr>
                <a:lstStyle/>
                <a:p>
                  <a:pPr algn="ctr">
                    <a:defRPr lang="en-US" sz="1000" b="1" i="0" u="none" strike="noStrike" kern="1200" baseline="0">
                      <a:solidFill>
                        <a:srgbClr val="CBCBCB"/>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106-45E6-AC3D-C34C6054F41A}"/>
                </c:ext>
              </c:extLst>
            </c:dLbl>
            <c:dLbl>
              <c:idx val="15"/>
              <c:layout>
                <c:manualLayout>
                  <c:x val="2.8895768833849329E-2"/>
                  <c:y val="-0.1348314606741573"/>
                </c:manualLayout>
              </c:layout>
              <c:spPr>
                <a:noFill/>
                <a:ln>
                  <a:noFill/>
                </a:ln>
                <a:effectLst/>
              </c:spPr>
              <c:txPr>
                <a:bodyPr wrap="square" lIns="38100" tIns="19050" rIns="38100" bIns="19050" anchor="ctr" anchorCtr="0">
                  <a:spAutoFit/>
                </a:bodyPr>
                <a:lstStyle/>
                <a:p>
                  <a:pPr algn="ctr">
                    <a:defRPr lang="en-US" sz="1000" b="1" i="0" u="none" strike="noStrike" kern="1200" baseline="0">
                      <a:solidFill>
                        <a:srgbClr val="FCCF96"/>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106-45E6-AC3D-C34C6054F41A}"/>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showLeaderLines val="1"/>
            <c:leaderLines>
              <c:spPr>
                <a:ln w="9525" cap="flat" cmpd="sng" algn="ctr">
                  <a:noFill/>
                  <a:round/>
                </a:ln>
                <a:effectLst/>
              </c:spPr>
            </c:leaderLines>
            <c:extLst>
              <c:ext xmlns:c15="http://schemas.microsoft.com/office/drawing/2012/chart" uri="{CE6537A1-D6FC-4f65-9D91-7224C49458BB}"/>
            </c:extLst>
          </c:dLbls>
          <c:cat>
            <c:strRef>
              <c:f>'Portfólio CRIs'!$C$78:$C$103</c:f>
              <c:strCache>
                <c:ptCount val="26"/>
                <c:pt idx="0">
                  <c:v>Thera 1E 426S</c:v>
                </c:pt>
                <c:pt idx="1">
                  <c:v>Thera 1E 424S</c:v>
                </c:pt>
                <c:pt idx="2">
                  <c:v>Thera 1E 425S</c:v>
                </c:pt>
                <c:pt idx="3">
                  <c:v>CitLog Varginha 13E 2S</c:v>
                </c:pt>
                <c:pt idx="4">
                  <c:v>Viracopos 1E 479S</c:v>
                </c:pt>
                <c:pt idx="5">
                  <c:v>Viracopos 1E 478S</c:v>
                </c:pt>
                <c:pt idx="6">
                  <c:v>IZP Itacema 105E 1S</c:v>
                </c:pt>
                <c:pt idx="7">
                  <c:v>IZP Cônego 143E 1S</c:v>
                </c:pt>
                <c:pt idx="8">
                  <c:v>Sol Panamby 1E 207S</c:v>
                </c:pt>
                <c:pt idx="9">
                  <c:v>Sol Panamby 1E 206S</c:v>
                </c:pt>
                <c:pt idx="10">
                  <c:v>Sol Panamby 1E 205S</c:v>
                </c:pt>
                <c:pt idx="11">
                  <c:v>IZP Franca 4E 345S</c:v>
                </c:pt>
                <c:pt idx="12">
                  <c:v>Jardim Sul 197E 1S</c:v>
                </c:pt>
                <c:pt idx="13">
                  <c:v>Jardim Sul 197E 2S</c:v>
                </c:pt>
                <c:pt idx="14">
                  <c:v>BTS Meli 210E 1SC</c:v>
                </c:pt>
                <c:pt idx="15">
                  <c:v>Viracopos 1E 477S</c:v>
                </c:pt>
                <c:pt idx="16">
                  <c:v>CitLog Varginha 12E 3S</c:v>
                </c:pt>
                <c:pt idx="17">
                  <c:v>CitLog Varginha 12E 1S</c:v>
                </c:pt>
                <c:pt idx="18">
                  <c:v>IZP Franca 187E 1S</c:v>
                </c:pt>
                <c:pt idx="19">
                  <c:v>IZP Haddock 29E 1S</c:v>
                </c:pt>
                <c:pt idx="20">
                  <c:v>CitLog Varginha 12E 2S</c:v>
                </c:pt>
                <c:pt idx="21">
                  <c:v>CitLog Varginha 13E 1S</c:v>
                </c:pt>
                <c:pt idx="22">
                  <c:v>Sol Panamby 1E 348S</c:v>
                </c:pt>
                <c:pt idx="23">
                  <c:v>Sol Panamby 1E 349S</c:v>
                </c:pt>
                <c:pt idx="24">
                  <c:v>Sol Panamby 1E 350S</c:v>
                </c:pt>
                <c:pt idx="25">
                  <c:v>IZP Haddock 29E 2S</c:v>
                </c:pt>
              </c:strCache>
            </c:strRef>
          </c:cat>
          <c:val>
            <c:numRef>
              <c:f>'Portfólio CRIs'!$D$78:$D$103</c:f>
              <c:numCache>
                <c:formatCode>0</c:formatCode>
                <c:ptCount val="26"/>
                <c:pt idx="0">
                  <c:v>10.052099609614258</c:v>
                </c:pt>
                <c:pt idx="1">
                  <c:v>10.051673066010515</c:v>
                </c:pt>
                <c:pt idx="2">
                  <c:v>10.051886338929737</c:v>
                </c:pt>
                <c:pt idx="3">
                  <c:v>8.5043944710475206</c:v>
                </c:pt>
                <c:pt idx="4">
                  <c:v>5.3088196155329079</c:v>
                </c:pt>
                <c:pt idx="5">
                  <c:v>6.2894788721248087</c:v>
                </c:pt>
                <c:pt idx="6">
                  <c:v>5.8752322577024243</c:v>
                </c:pt>
                <c:pt idx="7" formatCode="0.0">
                  <c:v>5.3992152631239252</c:v>
                </c:pt>
                <c:pt idx="8" formatCode="0.0">
                  <c:v>4.5137421169263741</c:v>
                </c:pt>
                <c:pt idx="9" formatCode="0.0">
                  <c:v>1.0679468564802639</c:v>
                </c:pt>
                <c:pt idx="10" formatCode="0.0">
                  <c:v>4.5137421169263741</c:v>
                </c:pt>
                <c:pt idx="11" formatCode="0.0">
                  <c:v>5.3550511583317091</c:v>
                </c:pt>
                <c:pt idx="12" formatCode="0.0">
                  <c:v>3.9710944741118834</c:v>
                </c:pt>
                <c:pt idx="13" formatCode="0.0">
                  <c:v>4.1870337640519102</c:v>
                </c:pt>
                <c:pt idx="14" formatCode="0.0">
                  <c:v>6.8158016670841999</c:v>
                </c:pt>
                <c:pt idx="15">
                  <c:v>2.8753113618945654</c:v>
                </c:pt>
                <c:pt idx="16">
                  <c:v>1.548869014231183</c:v>
                </c:pt>
                <c:pt idx="17" formatCode="0.0">
                  <c:v>2.7508198558164034</c:v>
                </c:pt>
                <c:pt idx="18" formatCode="0.0">
                  <c:v>2.5767400797547877</c:v>
                </c:pt>
                <c:pt idx="19" formatCode="0.0">
                  <c:v>2.1108663592482624</c:v>
                </c:pt>
                <c:pt idx="20" formatCode="0.0">
                  <c:v>1.4131060756024709</c:v>
                </c:pt>
                <c:pt idx="21" formatCode="0.0">
                  <c:v>1.3796726912462152</c:v>
                </c:pt>
                <c:pt idx="22">
                  <c:v>0.79654272559624895</c:v>
                </c:pt>
                <c:pt idx="23">
                  <c:v>0.18846120944129402</c:v>
                </c:pt>
                <c:pt idx="24">
                  <c:v>0.79654272559624895</c:v>
                </c:pt>
                <c:pt idx="25">
                  <c:v>0.10346752084267888</c:v>
                </c:pt>
              </c:numCache>
            </c:numRef>
          </c:val>
          <c:extLst>
            <c:ext xmlns:c16="http://schemas.microsoft.com/office/drawing/2014/chart" uri="{C3380CC4-5D6E-409C-BE32-E72D297353CC}">
              <c16:uniqueId val="{00000020-5106-45E6-AC3D-C34C6054F41A}"/>
            </c:ext>
          </c:extLst>
        </c:ser>
        <c:dLbls>
          <c:showLegendKey val="0"/>
          <c:showVal val="1"/>
          <c:showCatName val="0"/>
          <c:showSerName val="0"/>
          <c:showPercent val="0"/>
          <c:showBubbleSize val="0"/>
          <c:showLeaderLines val="1"/>
        </c:dLbls>
        <c:firstSliceAng val="0"/>
        <c:holeSize val="50"/>
      </c:doughnutChart>
    </c:plotArea>
    <c:legend>
      <c:legendPos val="r"/>
      <c:layout>
        <c:manualLayout>
          <c:xMode val="edge"/>
          <c:yMode val="edge"/>
          <c:x val="0.50248633272994558"/>
          <c:y val="0.14427860696517414"/>
          <c:w val="0.43959169061196002"/>
          <c:h val="0.85572139303482586"/>
        </c:manualLayout>
      </c:layout>
      <c:overlay val="0"/>
      <c:txPr>
        <a:bodyPr/>
        <a:lstStyle/>
        <a:p>
          <a:pPr>
            <a:defRPr sz="600">
              <a:solidFill>
                <a:srgbClr val="404040"/>
              </a:solidFill>
              <a:latin typeface="Compasse Light" panose="020B0506020203040204" pitchFamily="34" charset="0"/>
            </a:defRPr>
          </a:pPr>
          <a:endParaRPr lang="pt-BR"/>
        </a:p>
      </c:txPr>
    </c:legend>
    <c:plotVisOnly val="1"/>
    <c:dispBlanksAs val="gap"/>
    <c:showDLblsOverMax val="0"/>
    <c:extLst/>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400" baseline="0">
                <a:solidFill>
                  <a:srgbClr val="0A4263"/>
                </a:solidFill>
                <a:latin typeface="Compasse" panose="020B0606020203040204" pitchFamily="34" charset="0"/>
              </a:rPr>
              <a:t>INDEXADORES (% de CRIs)</a:t>
            </a:r>
            <a:endParaRPr lang="pt-BR">
              <a:solidFill>
                <a:srgbClr val="0A4263"/>
              </a:solidFill>
              <a:latin typeface="Compasse" panose="020B0606020203040204" pitchFamily="34" charset="0"/>
            </a:endParaRPr>
          </a:p>
        </c:rich>
      </c:tx>
      <c:layout>
        <c:manualLayout>
          <c:xMode val="edge"/>
          <c:yMode val="edge"/>
          <c:x val="3.9074464586275608E-2"/>
          <c:y val="2.6058640833274627E-2"/>
        </c:manualLayout>
      </c:layout>
      <c:overlay val="0"/>
    </c:title>
    <c:autoTitleDeleted val="0"/>
    <c:pivotFmts>
      <c:pivotFmt>
        <c:idx val="0"/>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A4263"/>
          </a:solidFill>
          <a:ln w="12700">
            <a:solidFill>
              <a:schemeClr val="lt1"/>
            </a:solidFill>
          </a:ln>
          <a:effectLst/>
        </c:spPr>
      </c:pivotFmt>
      <c:pivotFmt>
        <c:idx val="2"/>
        <c:spPr>
          <a:solidFill>
            <a:srgbClr val="00A0D7"/>
          </a:solidFill>
          <a:ln w="12700">
            <a:solidFill>
              <a:schemeClr val="lt1"/>
            </a:solidFill>
          </a:ln>
          <a:effectLst/>
        </c:spPr>
      </c:pivotFmt>
      <c:pivotFmt>
        <c:idx val="3"/>
        <c:spPr>
          <a:solidFill>
            <a:srgbClr val="404040"/>
          </a:solidFill>
          <a:ln w="12700">
            <a:solidFill>
              <a:schemeClr val="lt1"/>
            </a:solidFill>
          </a:ln>
          <a:effectLst/>
        </c:spPr>
      </c:pivotFmt>
      <c:pivotFmt>
        <c:idx val="4"/>
        <c:spPr>
          <a:solidFill>
            <a:srgbClr val="4F2A6D"/>
          </a:solidFill>
          <a:ln w="12700">
            <a:solidFill>
              <a:schemeClr val="lt1"/>
            </a:solidFill>
          </a:ln>
          <a:effectLst/>
        </c:spPr>
        <c:dLbl>
          <c:idx val="0"/>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5"/>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0A4263"/>
          </a:solidFill>
          <a:ln w="12700">
            <a:solidFill>
              <a:schemeClr val="lt1"/>
            </a:solidFill>
          </a:ln>
          <a:effectLst/>
        </c:spPr>
      </c:pivotFmt>
      <c:pivotFmt>
        <c:idx val="7"/>
        <c:spPr>
          <a:solidFill>
            <a:srgbClr val="00A0D7"/>
          </a:solidFill>
          <a:ln w="12700">
            <a:solidFill>
              <a:schemeClr val="lt1"/>
            </a:solidFill>
          </a:ln>
          <a:effectLst/>
        </c:spPr>
      </c:pivotFmt>
      <c:pivotFmt>
        <c:idx val="8"/>
        <c:spPr>
          <a:solidFill>
            <a:srgbClr val="404040"/>
          </a:solidFill>
          <a:ln w="12700">
            <a:solidFill>
              <a:schemeClr val="lt1"/>
            </a:solidFill>
          </a:ln>
          <a:effectLst/>
        </c:spPr>
      </c:pivotFmt>
      <c:pivotFmt>
        <c:idx val="9"/>
        <c:spPr>
          <a:solidFill>
            <a:srgbClr val="4F2A6D"/>
          </a:solidFill>
          <a:ln w="12700">
            <a:solidFill>
              <a:schemeClr val="lt1"/>
            </a:solidFill>
          </a:ln>
          <a:effectLst/>
        </c:spPr>
        <c:dLbl>
          <c:idx val="0"/>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0"/>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0A4263"/>
          </a:solidFill>
          <a:ln w="12700">
            <a:solidFill>
              <a:schemeClr val="lt1"/>
            </a:solidFill>
          </a:ln>
          <a:effectLst/>
        </c:spPr>
      </c:pivotFmt>
      <c:pivotFmt>
        <c:idx val="12"/>
        <c:spPr>
          <a:solidFill>
            <a:srgbClr val="00A0D7"/>
          </a:solidFill>
          <a:ln w="12700">
            <a:solidFill>
              <a:schemeClr val="lt1"/>
            </a:solidFill>
          </a:ln>
          <a:effectLst/>
        </c:spPr>
      </c:pivotFmt>
      <c:pivotFmt>
        <c:idx val="13"/>
        <c:spPr>
          <a:solidFill>
            <a:srgbClr val="404040"/>
          </a:solidFill>
          <a:ln w="12700">
            <a:solidFill>
              <a:schemeClr val="lt1"/>
            </a:solidFill>
          </a:ln>
          <a:effectLst/>
        </c:spPr>
      </c:pivotFmt>
      <c:pivotFmt>
        <c:idx val="14"/>
        <c:spPr>
          <a:solidFill>
            <a:srgbClr val="4F2A6D"/>
          </a:solidFill>
          <a:ln w="12700">
            <a:solidFill>
              <a:schemeClr val="lt1"/>
            </a:solidFill>
          </a:ln>
          <a:effectLst/>
        </c:spPr>
        <c:dLbl>
          <c:idx val="0"/>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1.0447596722165458E-2"/>
          <c:y val="4.3224701929761696E-2"/>
          <c:w val="0.49803596429387059"/>
          <c:h val="1"/>
        </c:manualLayout>
      </c:layout>
      <c:doughnutChart>
        <c:varyColors val="1"/>
        <c:ser>
          <c:idx val="0"/>
          <c:order val="0"/>
          <c:spPr>
            <a:ln w="12700"/>
          </c:spPr>
          <c:dPt>
            <c:idx val="0"/>
            <c:bubble3D val="0"/>
            <c:spPr>
              <a:solidFill>
                <a:srgbClr val="0A4263"/>
              </a:solidFill>
              <a:ln w="12700">
                <a:solidFill>
                  <a:schemeClr val="lt1"/>
                </a:solidFill>
              </a:ln>
              <a:effectLst/>
            </c:spPr>
            <c:extLst>
              <c:ext xmlns:c16="http://schemas.microsoft.com/office/drawing/2014/chart" uri="{C3380CC4-5D6E-409C-BE32-E72D297353CC}">
                <c16:uniqueId val="{00000001-7AD0-4C22-8F4F-91BC963D8AA6}"/>
              </c:ext>
            </c:extLst>
          </c:dPt>
          <c:dPt>
            <c:idx val="1"/>
            <c:bubble3D val="0"/>
            <c:spPr>
              <a:solidFill>
                <a:srgbClr val="00A0D7"/>
              </a:solidFill>
              <a:ln w="12700">
                <a:solidFill>
                  <a:schemeClr val="lt1"/>
                </a:solidFill>
              </a:ln>
              <a:effectLst/>
            </c:spPr>
            <c:extLst>
              <c:ext xmlns:c16="http://schemas.microsoft.com/office/drawing/2014/chart" uri="{C3380CC4-5D6E-409C-BE32-E72D297353CC}">
                <c16:uniqueId val="{00000003-7AD0-4C22-8F4F-91BC963D8AA6}"/>
              </c:ext>
            </c:extLst>
          </c:dPt>
          <c:dPt>
            <c:idx val="2"/>
            <c:bubble3D val="0"/>
            <c:spPr>
              <a:solidFill>
                <a:srgbClr val="404040"/>
              </a:solidFill>
              <a:ln w="12700">
                <a:solidFill>
                  <a:schemeClr val="lt1"/>
                </a:solidFill>
              </a:ln>
              <a:effectLst/>
            </c:spPr>
            <c:extLst>
              <c:ext xmlns:c16="http://schemas.microsoft.com/office/drawing/2014/chart" uri="{C3380CC4-5D6E-409C-BE32-E72D297353CC}">
                <c16:uniqueId val="{00000005-7AD0-4C22-8F4F-91BC963D8AA6}"/>
              </c:ext>
            </c:extLst>
          </c:dPt>
          <c:dPt>
            <c:idx val="3"/>
            <c:bubble3D val="0"/>
            <c:spPr>
              <a:solidFill>
                <a:srgbClr val="4F2A6D"/>
              </a:solidFill>
              <a:ln w="12700">
                <a:solidFill>
                  <a:schemeClr val="lt1"/>
                </a:solidFill>
              </a:ln>
              <a:effectLst/>
            </c:spPr>
            <c:extLst>
              <c:ext xmlns:c16="http://schemas.microsoft.com/office/drawing/2014/chart" uri="{C3380CC4-5D6E-409C-BE32-E72D297353CC}">
                <c16:uniqueId val="{00000007-7AD0-4C22-8F4F-91BC963D8AA6}"/>
              </c:ext>
            </c:extLst>
          </c:dPt>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'Portfólio CRIs'!$B$106:$B$109</c:f>
              <c:strCache>
                <c:ptCount val="2"/>
                <c:pt idx="0">
                  <c:v>IPCA</c:v>
                </c:pt>
                <c:pt idx="1">
                  <c:v>CDI</c:v>
                </c:pt>
              </c:strCache>
            </c:strRef>
          </c:cat>
          <c:val>
            <c:numRef>
              <c:f>'Portfólio CRIs'!$C$106:$C$109</c:f>
              <c:numCache>
                <c:formatCode>#,##0_ ;\-#,##0\ </c:formatCode>
                <c:ptCount val="4"/>
                <c:pt idx="0">
                  <c:v>86.198839098529362</c:v>
                </c:pt>
                <c:pt idx="1">
                  <c:v>13.801160901470677</c:v>
                </c:pt>
              </c:numCache>
            </c:numRef>
          </c:val>
          <c:extLst>
            <c:ext xmlns:c16="http://schemas.microsoft.com/office/drawing/2014/chart" uri="{C3380CC4-5D6E-409C-BE32-E72D297353CC}">
              <c16:uniqueId val="{00000008-7AD0-4C22-8F4F-91BC963D8AA6}"/>
            </c:ext>
          </c:extLst>
        </c:ser>
        <c:dLbls>
          <c:showLegendKey val="0"/>
          <c:showVal val="0"/>
          <c:showCatName val="0"/>
          <c:showSerName val="0"/>
          <c:showPercent val="0"/>
          <c:showBubbleSize val="0"/>
          <c:showLeaderLines val="1"/>
        </c:dLbls>
        <c:firstSliceAng val="0"/>
        <c:holeSize val="50"/>
      </c:doughnutChart>
    </c:plotArea>
    <c:legend>
      <c:legendPos val="r"/>
      <c:legendEntry>
        <c:idx val="2"/>
        <c:delete val="1"/>
      </c:legendEntry>
      <c:legendEntry>
        <c:idx val="3"/>
        <c:delete val="1"/>
      </c:legendEntry>
      <c:layout>
        <c:manualLayout>
          <c:xMode val="edge"/>
          <c:yMode val="edge"/>
          <c:x val="0.49662298892027812"/>
          <c:y val="0.21411687599726817"/>
          <c:w val="0.41078895718110908"/>
          <c:h val="0.633998229801204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ompasse Light" panose="020B0506020203040204" pitchFamily="34" charset="0"/>
              <a:ea typeface="+mn-ea"/>
              <a:cs typeface="+mn-cs"/>
            </a:defRPr>
          </a:pPr>
          <a:endParaRPr lang="pt-BR"/>
        </a:p>
      </c:txPr>
    </c:legend>
    <c:plotVisOnly val="1"/>
    <c:dispBlanksAs val="gap"/>
    <c:showDLblsOverMax val="0"/>
    <c:extLst/>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400">
                <a:solidFill>
                  <a:srgbClr val="0A4263"/>
                </a:solidFill>
                <a:latin typeface="Compasse" panose="020B0606020203040204" pitchFamily="34" charset="0"/>
              </a:rPr>
              <a:t>SEGMENTOS</a:t>
            </a:r>
            <a:r>
              <a:rPr lang="pt-BR" sz="1400" baseline="0">
                <a:solidFill>
                  <a:srgbClr val="0A4263"/>
                </a:solidFill>
                <a:latin typeface="Compasse" panose="020B0606020203040204" pitchFamily="34" charset="0"/>
              </a:rPr>
              <a:t> DO LASTRO (% de CRIs)</a:t>
            </a:r>
            <a:endParaRPr lang="pt-BR" sz="1400">
              <a:solidFill>
                <a:srgbClr val="0A4263"/>
              </a:solidFill>
              <a:latin typeface="Compasse" panose="020B0606020203040204" pitchFamily="34" charset="0"/>
            </a:endParaRPr>
          </a:p>
        </c:rich>
      </c:tx>
      <c:layout>
        <c:manualLayout>
          <c:xMode val="edge"/>
          <c:yMode val="edge"/>
          <c:x val="2.397700287464067E-2"/>
          <c:y val="3.1007739320132933E-2"/>
        </c:manualLayout>
      </c:layout>
      <c:overlay val="0"/>
    </c:title>
    <c:autoTitleDeleted val="0"/>
    <c:pivotFmts>
      <c:pivotFmt>
        <c:idx val="0"/>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A4263"/>
          </a:solidFill>
          <a:ln w="12700">
            <a:solidFill>
              <a:schemeClr val="lt1"/>
            </a:solidFill>
          </a:ln>
          <a:effectLst/>
        </c:spPr>
      </c:pivotFmt>
      <c:pivotFmt>
        <c:idx val="2"/>
        <c:spPr>
          <a:solidFill>
            <a:srgbClr val="00A0D7"/>
          </a:solidFill>
          <a:ln w="12700">
            <a:solidFill>
              <a:schemeClr val="lt1"/>
            </a:solidFill>
          </a:ln>
          <a:effectLst/>
        </c:spPr>
      </c:pivotFmt>
      <c:pivotFmt>
        <c:idx val="3"/>
        <c:spPr>
          <a:solidFill>
            <a:srgbClr val="404040"/>
          </a:solidFill>
          <a:ln w="12700">
            <a:solidFill>
              <a:schemeClr val="lt1"/>
            </a:solidFill>
          </a:ln>
          <a:effectLst/>
        </c:spPr>
      </c:pivotFmt>
      <c:pivotFmt>
        <c:idx val="4"/>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0A4263"/>
          </a:solidFill>
          <a:ln w="12700">
            <a:solidFill>
              <a:schemeClr val="lt1"/>
            </a:solidFill>
          </a:ln>
          <a:effectLst/>
        </c:spPr>
      </c:pivotFmt>
      <c:pivotFmt>
        <c:idx val="6"/>
        <c:spPr>
          <a:solidFill>
            <a:srgbClr val="00A0D7"/>
          </a:solidFill>
          <a:ln w="12700">
            <a:solidFill>
              <a:schemeClr val="lt1"/>
            </a:solidFill>
          </a:ln>
          <a:effectLst/>
        </c:spPr>
      </c:pivotFmt>
      <c:pivotFmt>
        <c:idx val="7"/>
        <c:spPr>
          <a:solidFill>
            <a:srgbClr val="404040"/>
          </a:solidFill>
          <a:ln w="12700">
            <a:solidFill>
              <a:schemeClr val="lt1"/>
            </a:solidFill>
          </a:ln>
          <a:effectLst/>
        </c:spPr>
      </c:pivotFmt>
      <c:pivotFmt>
        <c:idx val="8"/>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A4263"/>
          </a:solidFill>
          <a:ln w="12700">
            <a:solidFill>
              <a:schemeClr val="lt1"/>
            </a:solidFill>
          </a:ln>
          <a:effectLst/>
        </c:spPr>
      </c:pivotFmt>
      <c:pivotFmt>
        <c:idx val="10"/>
        <c:spPr>
          <a:solidFill>
            <a:srgbClr val="00A0D7"/>
          </a:solidFill>
          <a:ln w="12700">
            <a:solidFill>
              <a:schemeClr val="lt1"/>
            </a:solidFill>
          </a:ln>
          <a:effectLst/>
        </c:spPr>
      </c:pivotFmt>
      <c:pivotFmt>
        <c:idx val="11"/>
        <c:spPr>
          <a:solidFill>
            <a:srgbClr val="404040"/>
          </a:solidFill>
          <a:ln w="12700">
            <a:solidFill>
              <a:schemeClr val="lt1"/>
            </a:solidFill>
          </a:ln>
          <a:effectLst/>
        </c:spPr>
      </c:pivotFmt>
    </c:pivotFmts>
    <c:plotArea>
      <c:layout>
        <c:manualLayout>
          <c:layoutTarget val="inner"/>
          <c:xMode val="edge"/>
          <c:yMode val="edge"/>
          <c:x val="5.6659584218628458E-5"/>
          <c:y val="0.1796284035775281"/>
          <c:w val="0.55819883625657907"/>
          <c:h val="0.8178258691628032"/>
        </c:manualLayout>
      </c:layout>
      <c:doughnutChart>
        <c:varyColors val="1"/>
        <c:ser>
          <c:idx val="0"/>
          <c:order val="0"/>
          <c:spPr>
            <a:ln w="12700"/>
          </c:spPr>
          <c:dPt>
            <c:idx val="0"/>
            <c:bubble3D val="0"/>
            <c:spPr>
              <a:solidFill>
                <a:srgbClr val="0A4263"/>
              </a:solidFill>
              <a:ln w="12700">
                <a:solidFill>
                  <a:schemeClr val="lt1"/>
                </a:solidFill>
              </a:ln>
              <a:effectLst/>
            </c:spPr>
            <c:extLst>
              <c:ext xmlns:c16="http://schemas.microsoft.com/office/drawing/2014/chart" uri="{C3380CC4-5D6E-409C-BE32-E72D297353CC}">
                <c16:uniqueId val="{00000001-57A6-4090-A778-6C2AFF53BEF1}"/>
              </c:ext>
            </c:extLst>
          </c:dPt>
          <c:dPt>
            <c:idx val="1"/>
            <c:bubble3D val="0"/>
            <c:spPr>
              <a:solidFill>
                <a:srgbClr val="00A0D7"/>
              </a:solidFill>
              <a:ln w="12700">
                <a:solidFill>
                  <a:schemeClr val="lt1"/>
                </a:solidFill>
              </a:ln>
              <a:effectLst/>
            </c:spPr>
            <c:extLst>
              <c:ext xmlns:c16="http://schemas.microsoft.com/office/drawing/2014/chart" uri="{C3380CC4-5D6E-409C-BE32-E72D297353CC}">
                <c16:uniqueId val="{00000003-57A6-4090-A778-6C2AFF53BEF1}"/>
              </c:ext>
            </c:extLst>
          </c:dPt>
          <c:dPt>
            <c:idx val="2"/>
            <c:bubble3D val="0"/>
            <c:spPr>
              <a:solidFill>
                <a:srgbClr val="404040"/>
              </a:solidFill>
              <a:ln w="12700">
                <a:solidFill>
                  <a:schemeClr val="lt1"/>
                </a:solidFill>
              </a:ln>
              <a:effectLst/>
            </c:spPr>
            <c:extLst>
              <c:ext xmlns:c16="http://schemas.microsoft.com/office/drawing/2014/chart" uri="{C3380CC4-5D6E-409C-BE32-E72D297353CC}">
                <c16:uniqueId val="{00000005-57A6-4090-A778-6C2AFF53BEF1}"/>
              </c:ext>
            </c:extLst>
          </c:dPt>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'Portfólio CRIs'!$D$106:$D$108</c:f>
              <c:strCache>
                <c:ptCount val="3"/>
                <c:pt idx="0">
                  <c:v>Lajes Corporativas</c:v>
                </c:pt>
                <c:pt idx="1">
                  <c:v>Logístico</c:v>
                </c:pt>
                <c:pt idx="2">
                  <c:v>Shoppings Centers</c:v>
                </c:pt>
              </c:strCache>
            </c:strRef>
          </c:cat>
          <c:val>
            <c:numRef>
              <c:f>'Portfólio CRIs'!$E$106:$E$108</c:f>
              <c:numCache>
                <c:formatCode>#,##0_ ;\-#,##0\ </c:formatCode>
                <c:ptCount val="3"/>
                <c:pt idx="0">
                  <c:v>58.483508220486748</c:v>
                </c:pt>
                <c:pt idx="1">
                  <c:v>33.997314036450021</c:v>
                </c:pt>
                <c:pt idx="2">
                  <c:v>7.5191777430632563</c:v>
                </c:pt>
              </c:numCache>
            </c:numRef>
          </c:val>
          <c:extLst>
            <c:ext xmlns:c16="http://schemas.microsoft.com/office/drawing/2014/chart" uri="{C3380CC4-5D6E-409C-BE32-E72D297353CC}">
              <c16:uniqueId val="{00000006-57A6-4090-A778-6C2AFF53BEF1}"/>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1692183666803344"/>
          <c:y val="0.28022830410576"/>
          <c:w val="0.27953128760325535"/>
          <c:h val="0.593764699867062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ompasse Light" panose="020B0506020203040204" pitchFamily="34" charset="0"/>
              <a:ea typeface="+mn-ea"/>
              <a:cs typeface="+mn-cs"/>
            </a:defRPr>
          </a:pPr>
          <a:endParaRPr lang="pt-BR"/>
        </a:p>
      </c:txPr>
    </c:legend>
    <c:plotVisOnly val="1"/>
    <c:dispBlanksAs val="gap"/>
    <c:showDLblsOverMax val="0"/>
    <c:extLst/>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400">
                <a:solidFill>
                  <a:srgbClr val="0A4263"/>
                </a:solidFill>
                <a:latin typeface="Compasse" panose="020B0606020203040204" pitchFamily="34" charset="0"/>
              </a:rPr>
              <a:t>CLASSIFICAÇÃO (% de CRIs)</a:t>
            </a:r>
          </a:p>
        </c:rich>
      </c:tx>
      <c:layout>
        <c:manualLayout>
          <c:xMode val="edge"/>
          <c:yMode val="edge"/>
          <c:x val="1.8680477440319948E-2"/>
          <c:y val="2.8673824335572549E-2"/>
        </c:manualLayout>
      </c:layout>
      <c:overlay val="0"/>
    </c:title>
    <c:autoTitleDeleted val="0"/>
    <c:pivotFmts>
      <c:pivotFmt>
        <c:idx val="0"/>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A4263"/>
          </a:solidFill>
          <a:ln w="12700">
            <a:solidFill>
              <a:schemeClr val="lt1"/>
            </a:solidFill>
          </a:ln>
          <a:effectLst/>
        </c:spPr>
      </c:pivotFmt>
      <c:pivotFmt>
        <c:idx val="2"/>
        <c:spPr>
          <a:solidFill>
            <a:srgbClr val="00A0D7"/>
          </a:solidFill>
          <a:ln w="12700">
            <a:solidFill>
              <a:schemeClr val="lt1"/>
            </a:solidFill>
          </a:ln>
          <a:effectLst/>
        </c:spPr>
      </c:pivotFmt>
      <c:pivotFmt>
        <c:idx val="3"/>
        <c:spPr>
          <a:solidFill>
            <a:srgbClr val="404040"/>
          </a:solidFill>
          <a:ln w="12700">
            <a:solidFill>
              <a:schemeClr val="lt1"/>
            </a:solidFill>
          </a:ln>
          <a:effectLst/>
        </c:spPr>
      </c:pivotFmt>
      <c:pivotFmt>
        <c:idx val="4"/>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0A4263"/>
          </a:solidFill>
          <a:ln w="12700">
            <a:solidFill>
              <a:schemeClr val="lt1"/>
            </a:solidFill>
          </a:ln>
          <a:effectLst/>
        </c:spPr>
      </c:pivotFmt>
      <c:pivotFmt>
        <c:idx val="6"/>
        <c:spPr>
          <a:solidFill>
            <a:srgbClr val="00A0D7"/>
          </a:solidFill>
          <a:ln w="12700">
            <a:solidFill>
              <a:schemeClr val="lt1"/>
            </a:solidFill>
          </a:ln>
          <a:effectLst/>
        </c:spPr>
      </c:pivotFmt>
      <c:pivotFmt>
        <c:idx val="7"/>
        <c:spPr>
          <a:solidFill>
            <a:srgbClr val="404040"/>
          </a:solidFill>
          <a:ln w="12700">
            <a:solidFill>
              <a:schemeClr val="lt1"/>
            </a:solidFill>
          </a:ln>
          <a:effectLst/>
        </c:spPr>
      </c:pivotFmt>
      <c:pivotFmt>
        <c:idx val="8"/>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A4263"/>
          </a:solidFill>
          <a:ln w="12700">
            <a:solidFill>
              <a:schemeClr val="lt1"/>
            </a:solidFill>
          </a:ln>
          <a:effectLst/>
        </c:spPr>
      </c:pivotFmt>
      <c:pivotFmt>
        <c:idx val="10"/>
        <c:spPr>
          <a:solidFill>
            <a:srgbClr val="00A0D7"/>
          </a:solidFill>
          <a:ln w="12700">
            <a:solidFill>
              <a:schemeClr val="lt1"/>
            </a:solidFill>
          </a:ln>
          <a:effectLst/>
        </c:spPr>
      </c:pivotFmt>
      <c:pivotFmt>
        <c:idx val="11"/>
        <c:spPr>
          <a:solidFill>
            <a:srgbClr val="404040"/>
          </a:solidFill>
          <a:ln w="12700">
            <a:solidFill>
              <a:schemeClr val="lt1"/>
            </a:solidFill>
          </a:ln>
          <a:effectLst/>
        </c:spPr>
      </c:pivotFmt>
    </c:pivotFmts>
    <c:plotArea>
      <c:layout>
        <c:manualLayout>
          <c:layoutTarget val="inner"/>
          <c:xMode val="edge"/>
          <c:yMode val="edge"/>
          <c:x val="3.5325041565700335E-2"/>
          <c:y val="0.23945735807430374"/>
          <c:w val="0.5600030179351575"/>
          <c:h val="0.66051956298659731"/>
        </c:manualLayout>
      </c:layout>
      <c:doughnutChart>
        <c:varyColors val="1"/>
        <c:ser>
          <c:idx val="0"/>
          <c:order val="0"/>
          <c:spPr>
            <a:ln w="12700"/>
          </c:spPr>
          <c:dPt>
            <c:idx val="0"/>
            <c:bubble3D val="0"/>
            <c:spPr>
              <a:solidFill>
                <a:srgbClr val="0A4263"/>
              </a:solidFill>
              <a:ln w="12700">
                <a:solidFill>
                  <a:schemeClr val="lt1"/>
                </a:solidFill>
              </a:ln>
              <a:effectLst/>
            </c:spPr>
            <c:extLst>
              <c:ext xmlns:c16="http://schemas.microsoft.com/office/drawing/2014/chart" uri="{C3380CC4-5D6E-409C-BE32-E72D297353CC}">
                <c16:uniqueId val="{00000001-9F12-46A1-A3FE-7F68B6186D07}"/>
              </c:ext>
            </c:extLst>
          </c:dPt>
          <c:dPt>
            <c:idx val="1"/>
            <c:bubble3D val="0"/>
            <c:spPr>
              <a:solidFill>
                <a:srgbClr val="00A0D7"/>
              </a:solidFill>
              <a:ln w="12700">
                <a:solidFill>
                  <a:schemeClr val="lt1"/>
                </a:solidFill>
              </a:ln>
              <a:effectLst/>
            </c:spPr>
            <c:extLst>
              <c:ext xmlns:c16="http://schemas.microsoft.com/office/drawing/2014/chart" uri="{C3380CC4-5D6E-409C-BE32-E72D297353CC}">
                <c16:uniqueId val="{00000003-9F12-46A1-A3FE-7F68B6186D07}"/>
              </c:ext>
            </c:extLst>
          </c:dPt>
          <c:dPt>
            <c:idx val="2"/>
            <c:bubble3D val="0"/>
            <c:spPr>
              <a:solidFill>
                <a:srgbClr val="404040"/>
              </a:solidFill>
              <a:ln w="12700">
                <a:solidFill>
                  <a:schemeClr val="lt1"/>
                </a:solidFill>
              </a:ln>
              <a:effectLst/>
            </c:spPr>
            <c:extLst>
              <c:ext xmlns:c16="http://schemas.microsoft.com/office/drawing/2014/chart" uri="{C3380CC4-5D6E-409C-BE32-E72D297353CC}">
                <c16:uniqueId val="{00000005-9F12-46A1-A3FE-7F68B6186D07}"/>
              </c:ext>
            </c:extLst>
          </c:dPt>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'Portfólio CRIs'!$F$106:$F$107</c:f>
              <c:strCache>
                <c:ptCount val="2"/>
                <c:pt idx="0">
                  <c:v>Renda</c:v>
                </c:pt>
                <c:pt idx="1">
                  <c:v>Desenvolvimento</c:v>
                </c:pt>
              </c:strCache>
            </c:strRef>
          </c:cat>
          <c:val>
            <c:numRef>
              <c:f>'Portfólio CRIs'!$G$106:$G$107</c:f>
              <c:numCache>
                <c:formatCode>_-* #,##0_-;\-* #,##0_-;_-* "-"??_-;_-@_-</c:formatCode>
                <c:ptCount val="2"/>
                <c:pt idx="0">
                  <c:v>73.975118920792198</c:v>
                </c:pt>
                <c:pt idx="1">
                  <c:v>26.024881079207823</c:v>
                </c:pt>
              </c:numCache>
            </c:numRef>
          </c:val>
          <c:extLst>
            <c:ext xmlns:c16="http://schemas.microsoft.com/office/drawing/2014/chart" uri="{C3380CC4-5D6E-409C-BE32-E72D297353CC}">
              <c16:uniqueId val="{00000006-9F12-46A1-A3FE-7F68B6186D07}"/>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1692183666803344"/>
          <c:y val="0.28022830410576"/>
          <c:w val="0.27953128760325535"/>
          <c:h val="0.593764699867062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ompasse Light" panose="020B0506020203040204" pitchFamily="34" charset="0"/>
              <a:ea typeface="+mn-ea"/>
              <a:cs typeface="+mn-cs"/>
            </a:defRPr>
          </a:pPr>
          <a:endParaRPr lang="pt-BR"/>
        </a:p>
      </c:txPr>
    </c:legend>
    <c:plotVisOnly val="1"/>
    <c:dispBlanksAs val="gap"/>
    <c:showDLblsOverMax val="0"/>
    <c:extLst/>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6838281087814E-2"/>
          <c:y val="0.26473974777557308"/>
          <c:w val="0.95432842017853436"/>
          <c:h val="0.55594864436949776"/>
        </c:manualLayout>
      </c:layout>
      <c:barChart>
        <c:barDir val="col"/>
        <c:grouping val="clustered"/>
        <c:varyColors val="0"/>
        <c:ser>
          <c:idx val="0"/>
          <c:order val="0"/>
          <c:tx>
            <c:strRef>
              <c:f>'Portfólio CRIs'!$C$112</c:f>
              <c:strCache>
                <c:ptCount val="1"/>
                <c:pt idx="0">
                  <c:v>Vencimento</c:v>
                </c:pt>
              </c:strCache>
            </c:strRef>
          </c:tx>
          <c:spPr>
            <a:solidFill>
              <a:srgbClr val="0A426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48E7-4C36-89D5-1419497D8DEE}"/>
                </c:ext>
              </c:extLst>
            </c:dLbl>
            <c:dLbl>
              <c:idx val="1"/>
              <c:delete val="1"/>
              <c:extLst>
                <c:ext xmlns:c15="http://schemas.microsoft.com/office/drawing/2012/chart" uri="{CE6537A1-D6FC-4f65-9D91-7224C49458BB}"/>
                <c:ext xmlns:c16="http://schemas.microsoft.com/office/drawing/2014/chart" uri="{C3380CC4-5D6E-409C-BE32-E72D297353CC}">
                  <c16:uniqueId val="{00000001-48E7-4C36-89D5-1419497D8DEE}"/>
                </c:ext>
              </c:extLst>
            </c:dLbl>
            <c:dLbl>
              <c:idx val="2"/>
              <c:delete val="1"/>
              <c:extLst>
                <c:ext xmlns:c15="http://schemas.microsoft.com/office/drawing/2012/chart" uri="{CE6537A1-D6FC-4f65-9D91-7224C49458BB}"/>
                <c:ext xmlns:c16="http://schemas.microsoft.com/office/drawing/2014/chart" uri="{C3380CC4-5D6E-409C-BE32-E72D297353CC}">
                  <c16:uniqueId val="{00000001-1A7C-4BAC-A818-E8B5FA1B741D}"/>
                </c:ext>
              </c:extLst>
            </c:dLbl>
            <c:dLbl>
              <c:idx val="4"/>
              <c:delete val="1"/>
              <c:extLst>
                <c:ext xmlns:c15="http://schemas.microsoft.com/office/drawing/2012/chart" uri="{CE6537A1-D6FC-4f65-9D91-7224C49458BB}"/>
                <c:ext xmlns:c16="http://schemas.microsoft.com/office/drawing/2014/chart" uri="{C3380CC4-5D6E-409C-BE32-E72D297353CC}">
                  <c16:uniqueId val="{00000001-8E63-45E4-90F1-0D329A9B787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A4263"/>
                    </a:solidFill>
                    <a:latin typeface="Compasse" panose="020B0606020203040204" pitchFamily="34"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'Portfólio CRIs'!$B$113:$B$120</c:f>
              <c:strCache>
                <c:ptCount val="8"/>
                <c:pt idx="0">
                  <c:v>2026</c:v>
                </c:pt>
                <c:pt idx="1">
                  <c:v>2027</c:v>
                </c:pt>
                <c:pt idx="2">
                  <c:v>2028</c:v>
                </c:pt>
                <c:pt idx="3">
                  <c:v>2029</c:v>
                </c:pt>
                <c:pt idx="4">
                  <c:v>2030</c:v>
                </c:pt>
                <c:pt idx="5">
                  <c:v>2031</c:v>
                </c:pt>
                <c:pt idx="6">
                  <c:v>2032</c:v>
                </c:pt>
                <c:pt idx="7">
                  <c:v>2033+</c:v>
                </c:pt>
              </c:strCache>
            </c:strRef>
          </c:cat>
          <c:val>
            <c:numRef>
              <c:f>'Portfólio CRIs'!$C$113:$C$120</c:f>
              <c:numCache>
                <c:formatCode>0</c:formatCode>
                <c:ptCount val="8"/>
                <c:pt idx="0">
                  <c:v>0</c:v>
                </c:pt>
                <c:pt idx="1">
                  <c:v>0</c:v>
                </c:pt>
                <c:pt idx="2">
                  <c:v>0</c:v>
                </c:pt>
                <c:pt idx="3">
                  <c:v>6.2819831584074199</c:v>
                </c:pt>
                <c:pt idx="4">
                  <c:v>0</c:v>
                </c:pt>
                <c:pt idx="5">
                  <c:v>18.27566595824748</c:v>
                </c:pt>
                <c:pt idx="6">
                  <c:v>27.362974532101678</c:v>
                </c:pt>
                <c:pt idx="7">
                  <c:v>48.079376351243447</c:v>
                </c:pt>
              </c:numCache>
            </c:numRef>
          </c:val>
          <c:extLst>
            <c:ext xmlns:c16="http://schemas.microsoft.com/office/drawing/2014/chart" uri="{C3380CC4-5D6E-409C-BE32-E72D297353CC}">
              <c16:uniqueId val="{00000003-48E7-4C36-89D5-1419497D8DEE}"/>
            </c:ext>
          </c:extLst>
        </c:ser>
        <c:ser>
          <c:idx val="1"/>
          <c:order val="1"/>
          <c:tx>
            <c:strRef>
              <c:f>'Portfólio CRIs'!$D$112</c:f>
              <c:strCache>
                <c:ptCount val="1"/>
                <c:pt idx="0">
                  <c:v>Duration</c:v>
                </c:pt>
              </c:strCache>
            </c:strRef>
          </c:tx>
          <c:spPr>
            <a:solidFill>
              <a:srgbClr val="00A0D7"/>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1A7C-4BAC-A818-E8B5FA1B741D}"/>
                </c:ext>
              </c:extLst>
            </c:dLbl>
            <c:dLbl>
              <c:idx val="1"/>
              <c:delete val="1"/>
              <c:extLst>
                <c:ext xmlns:c15="http://schemas.microsoft.com/office/drawing/2012/chart" uri="{CE6537A1-D6FC-4f65-9D91-7224C49458BB}"/>
                <c:ext xmlns:c16="http://schemas.microsoft.com/office/drawing/2014/chart" uri="{C3380CC4-5D6E-409C-BE32-E72D297353CC}">
                  <c16:uniqueId val="{00000000-F396-42C8-98FB-626F1AAC91DE}"/>
                </c:ext>
              </c:extLst>
            </c:dLbl>
            <c:dLbl>
              <c:idx val="4"/>
              <c:delete val="1"/>
              <c:extLst>
                <c:ext xmlns:c15="http://schemas.microsoft.com/office/drawing/2012/chart" uri="{CE6537A1-D6FC-4f65-9D91-7224C49458BB}"/>
                <c:ext xmlns:c16="http://schemas.microsoft.com/office/drawing/2014/chart" uri="{C3380CC4-5D6E-409C-BE32-E72D297353CC}">
                  <c16:uniqueId val="{00000000-4695-4FDE-9687-2017068955BE}"/>
                </c:ext>
              </c:extLst>
            </c:dLbl>
            <c:dLbl>
              <c:idx val="6"/>
              <c:delete val="1"/>
              <c:extLst>
                <c:ext xmlns:c15="http://schemas.microsoft.com/office/drawing/2012/chart" uri="{CE6537A1-D6FC-4f65-9D91-7224C49458BB}"/>
                <c:ext xmlns:c16="http://schemas.microsoft.com/office/drawing/2014/chart" uri="{C3380CC4-5D6E-409C-BE32-E72D297353CC}">
                  <c16:uniqueId val="{00000008-48E7-4C36-89D5-1419497D8DEE}"/>
                </c:ext>
              </c:extLst>
            </c:dLbl>
            <c:dLbl>
              <c:idx val="7"/>
              <c:delete val="1"/>
              <c:extLst>
                <c:ext xmlns:c15="http://schemas.microsoft.com/office/drawing/2012/chart" uri="{CE6537A1-D6FC-4f65-9D91-7224C49458BB}"/>
                <c:ext xmlns:c16="http://schemas.microsoft.com/office/drawing/2014/chart" uri="{C3380CC4-5D6E-409C-BE32-E72D297353CC}">
                  <c16:uniqueId val="{00000000-8E63-45E4-90F1-0D329A9B787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A0D7"/>
                    </a:solidFill>
                    <a:latin typeface="Compasse" panose="020B0606020203040204" pitchFamily="34"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'Portfólio CRIs'!$B$113:$B$120</c:f>
              <c:strCache>
                <c:ptCount val="8"/>
                <c:pt idx="0">
                  <c:v>2026</c:v>
                </c:pt>
                <c:pt idx="1">
                  <c:v>2027</c:v>
                </c:pt>
                <c:pt idx="2">
                  <c:v>2028</c:v>
                </c:pt>
                <c:pt idx="3">
                  <c:v>2029</c:v>
                </c:pt>
                <c:pt idx="4">
                  <c:v>2030</c:v>
                </c:pt>
                <c:pt idx="5">
                  <c:v>2031</c:v>
                </c:pt>
                <c:pt idx="6">
                  <c:v>2032</c:v>
                </c:pt>
                <c:pt idx="7">
                  <c:v>2033+</c:v>
                </c:pt>
              </c:strCache>
            </c:strRef>
          </c:cat>
          <c:val>
            <c:numRef>
              <c:f>'Portfólio CRIs'!$D$113:$D$120</c:f>
              <c:numCache>
                <c:formatCode>0</c:formatCode>
                <c:ptCount val="8"/>
                <c:pt idx="0">
                  <c:v>0</c:v>
                </c:pt>
                <c:pt idx="1">
                  <c:v>0</c:v>
                </c:pt>
                <c:pt idx="2">
                  <c:v>53.157818233412428</c:v>
                </c:pt>
                <c:pt idx="3">
                  <c:v>19.048335743314212</c:v>
                </c:pt>
                <c:pt idx="4">
                  <c:v>0</c:v>
                </c:pt>
                <c:pt idx="5">
                  <c:v>27.793846023273396</c:v>
                </c:pt>
                <c:pt idx="6">
                  <c:v>0</c:v>
                </c:pt>
                <c:pt idx="7">
                  <c:v>0</c:v>
                </c:pt>
              </c:numCache>
            </c:numRef>
          </c:val>
          <c:extLst>
            <c:ext xmlns:c16="http://schemas.microsoft.com/office/drawing/2014/chart" uri="{C3380CC4-5D6E-409C-BE32-E72D297353CC}">
              <c16:uniqueId val="{00000009-48E7-4C36-89D5-1419497D8DEE}"/>
            </c:ext>
          </c:extLst>
        </c:ser>
        <c:dLbls>
          <c:showLegendKey val="0"/>
          <c:showVal val="0"/>
          <c:showCatName val="0"/>
          <c:showSerName val="0"/>
          <c:showPercent val="0"/>
          <c:showBubbleSize val="0"/>
        </c:dLbls>
        <c:gapWidth val="100"/>
        <c:overlap val="-4"/>
        <c:axId val="1324932511"/>
        <c:axId val="1506600479"/>
      </c:barChart>
      <c:catAx>
        <c:axId val="1324932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ompasse" panose="020B0606020203040204" pitchFamily="34" charset="0"/>
                <a:ea typeface="+mn-ea"/>
                <a:cs typeface="+mn-cs"/>
              </a:defRPr>
            </a:pPr>
            <a:endParaRPr lang="pt-BR"/>
          </a:p>
        </c:txPr>
        <c:crossAx val="1506600479"/>
        <c:crosses val="autoZero"/>
        <c:auto val="1"/>
        <c:lblAlgn val="ctr"/>
        <c:lblOffset val="100"/>
        <c:noMultiLvlLbl val="0"/>
      </c:catAx>
      <c:valAx>
        <c:axId val="1506600479"/>
        <c:scaling>
          <c:orientation val="minMax"/>
        </c:scaling>
        <c:delete val="1"/>
        <c:axPos val="l"/>
        <c:numFmt formatCode="0" sourceLinked="1"/>
        <c:majorTickMark val="none"/>
        <c:minorTickMark val="none"/>
        <c:tickLblPos val="nextTo"/>
        <c:crossAx val="132493251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ompasse" panose="020B0606020203040204" pitchFamily="34" charset="0"/>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1"/>
          <c:spPr>
            <a:solidFill>
              <a:srgbClr val="AAD2E3"/>
            </a:solidFill>
            <a:ln>
              <a:noFill/>
            </a:ln>
            <a:effectLst/>
          </c:spPr>
          <c:cat>
            <c:numRef>
              <c:f>'Liquidez e Mercado'!$B$10:$B$1137</c:f>
              <c:numCache>
                <c:formatCode>m/d/yyyy</c:formatCode>
                <c:ptCount val="1128"/>
                <c:pt idx="0">
                  <c:v>45869</c:v>
                </c:pt>
                <c:pt idx="1">
                  <c:v>45868</c:v>
                </c:pt>
                <c:pt idx="2">
                  <c:v>45867</c:v>
                </c:pt>
                <c:pt idx="3">
                  <c:v>45866</c:v>
                </c:pt>
                <c:pt idx="4">
                  <c:v>45863</c:v>
                </c:pt>
                <c:pt idx="5">
                  <c:v>45862</c:v>
                </c:pt>
                <c:pt idx="6">
                  <c:v>45861</c:v>
                </c:pt>
                <c:pt idx="7">
                  <c:v>45860</c:v>
                </c:pt>
                <c:pt idx="8">
                  <c:v>45859</c:v>
                </c:pt>
                <c:pt idx="9">
                  <c:v>45856</c:v>
                </c:pt>
                <c:pt idx="10">
                  <c:v>45855</c:v>
                </c:pt>
                <c:pt idx="11">
                  <c:v>45854</c:v>
                </c:pt>
                <c:pt idx="12">
                  <c:v>45853</c:v>
                </c:pt>
                <c:pt idx="13">
                  <c:v>45852</c:v>
                </c:pt>
                <c:pt idx="14">
                  <c:v>45849</c:v>
                </c:pt>
                <c:pt idx="15">
                  <c:v>45848</c:v>
                </c:pt>
                <c:pt idx="16">
                  <c:v>45847</c:v>
                </c:pt>
                <c:pt idx="17">
                  <c:v>45846</c:v>
                </c:pt>
                <c:pt idx="18">
                  <c:v>45845</c:v>
                </c:pt>
                <c:pt idx="19">
                  <c:v>45842</c:v>
                </c:pt>
                <c:pt idx="20">
                  <c:v>45841</c:v>
                </c:pt>
                <c:pt idx="21">
                  <c:v>45840</c:v>
                </c:pt>
                <c:pt idx="22">
                  <c:v>45839</c:v>
                </c:pt>
                <c:pt idx="23">
                  <c:v>45838</c:v>
                </c:pt>
                <c:pt idx="24">
                  <c:v>45835</c:v>
                </c:pt>
                <c:pt idx="25">
                  <c:v>45834</c:v>
                </c:pt>
                <c:pt idx="26">
                  <c:v>45833</c:v>
                </c:pt>
                <c:pt idx="27">
                  <c:v>45832</c:v>
                </c:pt>
                <c:pt idx="28">
                  <c:v>45831</c:v>
                </c:pt>
                <c:pt idx="29">
                  <c:v>45828</c:v>
                </c:pt>
                <c:pt idx="30">
                  <c:v>45826</c:v>
                </c:pt>
                <c:pt idx="31">
                  <c:v>45825</c:v>
                </c:pt>
                <c:pt idx="32">
                  <c:v>45824</c:v>
                </c:pt>
                <c:pt idx="33">
                  <c:v>45821</c:v>
                </c:pt>
                <c:pt idx="34">
                  <c:v>45820</c:v>
                </c:pt>
                <c:pt idx="35">
                  <c:v>45819</c:v>
                </c:pt>
                <c:pt idx="36">
                  <c:v>45818</c:v>
                </c:pt>
                <c:pt idx="37">
                  <c:v>45817</c:v>
                </c:pt>
                <c:pt idx="38">
                  <c:v>45814</c:v>
                </c:pt>
                <c:pt idx="39">
                  <c:v>45813</c:v>
                </c:pt>
                <c:pt idx="40">
                  <c:v>45812</c:v>
                </c:pt>
                <c:pt idx="41">
                  <c:v>45811</c:v>
                </c:pt>
                <c:pt idx="42">
                  <c:v>45810</c:v>
                </c:pt>
                <c:pt idx="43">
                  <c:v>45807</c:v>
                </c:pt>
                <c:pt idx="44">
                  <c:v>45806</c:v>
                </c:pt>
                <c:pt idx="45">
                  <c:v>45805</c:v>
                </c:pt>
                <c:pt idx="46">
                  <c:v>45804</c:v>
                </c:pt>
                <c:pt idx="47">
                  <c:v>45803</c:v>
                </c:pt>
                <c:pt idx="48">
                  <c:v>45800</c:v>
                </c:pt>
                <c:pt idx="49">
                  <c:v>45799</c:v>
                </c:pt>
                <c:pt idx="50">
                  <c:v>45798</c:v>
                </c:pt>
                <c:pt idx="51">
                  <c:v>45797</c:v>
                </c:pt>
                <c:pt idx="52">
                  <c:v>45796</c:v>
                </c:pt>
                <c:pt idx="53">
                  <c:v>45793</c:v>
                </c:pt>
                <c:pt idx="54">
                  <c:v>45792</c:v>
                </c:pt>
                <c:pt idx="55">
                  <c:v>45791</c:v>
                </c:pt>
                <c:pt idx="56">
                  <c:v>45790</c:v>
                </c:pt>
                <c:pt idx="57">
                  <c:v>45789</c:v>
                </c:pt>
                <c:pt idx="58">
                  <c:v>45786</c:v>
                </c:pt>
                <c:pt idx="59">
                  <c:v>45785</c:v>
                </c:pt>
                <c:pt idx="60">
                  <c:v>45784</c:v>
                </c:pt>
                <c:pt idx="61">
                  <c:v>45783</c:v>
                </c:pt>
                <c:pt idx="62">
                  <c:v>45782</c:v>
                </c:pt>
                <c:pt idx="63">
                  <c:v>45779</c:v>
                </c:pt>
                <c:pt idx="64">
                  <c:v>45777</c:v>
                </c:pt>
                <c:pt idx="65">
                  <c:v>45776</c:v>
                </c:pt>
                <c:pt idx="66">
                  <c:v>45775</c:v>
                </c:pt>
                <c:pt idx="67">
                  <c:v>45772</c:v>
                </c:pt>
                <c:pt idx="68">
                  <c:v>45771</c:v>
                </c:pt>
                <c:pt idx="69">
                  <c:v>45770</c:v>
                </c:pt>
                <c:pt idx="70">
                  <c:v>45769</c:v>
                </c:pt>
                <c:pt idx="71">
                  <c:v>45764</c:v>
                </c:pt>
                <c:pt idx="72">
                  <c:v>45763</c:v>
                </c:pt>
                <c:pt idx="73">
                  <c:v>45762</c:v>
                </c:pt>
                <c:pt idx="74">
                  <c:v>45761</c:v>
                </c:pt>
                <c:pt idx="75">
                  <c:v>45758</c:v>
                </c:pt>
                <c:pt idx="76">
                  <c:v>45757</c:v>
                </c:pt>
                <c:pt idx="77">
                  <c:v>45756</c:v>
                </c:pt>
                <c:pt idx="78">
                  <c:v>45755</c:v>
                </c:pt>
                <c:pt idx="79">
                  <c:v>45754</c:v>
                </c:pt>
                <c:pt idx="80">
                  <c:v>45751</c:v>
                </c:pt>
                <c:pt idx="81">
                  <c:v>45750</c:v>
                </c:pt>
                <c:pt idx="82">
                  <c:v>45749</c:v>
                </c:pt>
                <c:pt idx="83">
                  <c:v>45748</c:v>
                </c:pt>
                <c:pt idx="84">
                  <c:v>45747</c:v>
                </c:pt>
                <c:pt idx="85">
                  <c:v>45744</c:v>
                </c:pt>
                <c:pt idx="86">
                  <c:v>45743</c:v>
                </c:pt>
                <c:pt idx="87">
                  <c:v>45742</c:v>
                </c:pt>
                <c:pt idx="88">
                  <c:v>45741</c:v>
                </c:pt>
                <c:pt idx="89">
                  <c:v>45740</c:v>
                </c:pt>
                <c:pt idx="90">
                  <c:v>45737</c:v>
                </c:pt>
                <c:pt idx="91">
                  <c:v>45736</c:v>
                </c:pt>
                <c:pt idx="92">
                  <c:v>45735</c:v>
                </c:pt>
                <c:pt idx="93">
                  <c:v>45734</c:v>
                </c:pt>
                <c:pt idx="94">
                  <c:v>45733</c:v>
                </c:pt>
                <c:pt idx="95">
                  <c:v>45730</c:v>
                </c:pt>
                <c:pt idx="96">
                  <c:v>45729</c:v>
                </c:pt>
                <c:pt idx="97">
                  <c:v>45728</c:v>
                </c:pt>
                <c:pt idx="98">
                  <c:v>45727</c:v>
                </c:pt>
                <c:pt idx="99">
                  <c:v>45726</c:v>
                </c:pt>
                <c:pt idx="100">
                  <c:v>45723</c:v>
                </c:pt>
                <c:pt idx="101">
                  <c:v>45722</c:v>
                </c:pt>
                <c:pt idx="102">
                  <c:v>45721</c:v>
                </c:pt>
                <c:pt idx="103">
                  <c:v>45716</c:v>
                </c:pt>
                <c:pt idx="104">
                  <c:v>45715</c:v>
                </c:pt>
                <c:pt idx="105">
                  <c:v>45714</c:v>
                </c:pt>
                <c:pt idx="106">
                  <c:v>45713</c:v>
                </c:pt>
                <c:pt idx="107">
                  <c:v>45712</c:v>
                </c:pt>
                <c:pt idx="108">
                  <c:v>45709</c:v>
                </c:pt>
                <c:pt idx="109">
                  <c:v>45708</c:v>
                </c:pt>
                <c:pt idx="110">
                  <c:v>45707</c:v>
                </c:pt>
                <c:pt idx="111">
                  <c:v>45706</c:v>
                </c:pt>
                <c:pt idx="112">
                  <c:v>45705</c:v>
                </c:pt>
                <c:pt idx="113">
                  <c:v>45702</c:v>
                </c:pt>
                <c:pt idx="114">
                  <c:v>45701</c:v>
                </c:pt>
                <c:pt idx="115">
                  <c:v>45700</c:v>
                </c:pt>
                <c:pt idx="116">
                  <c:v>45699</c:v>
                </c:pt>
                <c:pt idx="117">
                  <c:v>45698</c:v>
                </c:pt>
                <c:pt idx="118">
                  <c:v>45695</c:v>
                </c:pt>
                <c:pt idx="119">
                  <c:v>45694</c:v>
                </c:pt>
                <c:pt idx="120">
                  <c:v>45693</c:v>
                </c:pt>
                <c:pt idx="121">
                  <c:v>45692</c:v>
                </c:pt>
                <c:pt idx="122">
                  <c:v>45691</c:v>
                </c:pt>
                <c:pt idx="123">
                  <c:v>45688</c:v>
                </c:pt>
                <c:pt idx="124">
                  <c:v>45687</c:v>
                </c:pt>
                <c:pt idx="125">
                  <c:v>45686</c:v>
                </c:pt>
                <c:pt idx="126">
                  <c:v>45685</c:v>
                </c:pt>
                <c:pt idx="127">
                  <c:v>45684</c:v>
                </c:pt>
                <c:pt idx="128">
                  <c:v>45681</c:v>
                </c:pt>
                <c:pt idx="129">
                  <c:v>45680</c:v>
                </c:pt>
                <c:pt idx="130">
                  <c:v>45679</c:v>
                </c:pt>
                <c:pt idx="131">
                  <c:v>45678</c:v>
                </c:pt>
                <c:pt idx="132">
                  <c:v>45677</c:v>
                </c:pt>
                <c:pt idx="133">
                  <c:v>45674</c:v>
                </c:pt>
                <c:pt idx="134">
                  <c:v>45673</c:v>
                </c:pt>
                <c:pt idx="135">
                  <c:v>45672</c:v>
                </c:pt>
                <c:pt idx="136">
                  <c:v>45671</c:v>
                </c:pt>
                <c:pt idx="137">
                  <c:v>45670</c:v>
                </c:pt>
                <c:pt idx="138">
                  <c:v>45667</c:v>
                </c:pt>
                <c:pt idx="139">
                  <c:v>45666</c:v>
                </c:pt>
                <c:pt idx="140">
                  <c:v>45665</c:v>
                </c:pt>
                <c:pt idx="141">
                  <c:v>45664</c:v>
                </c:pt>
                <c:pt idx="142">
                  <c:v>45663</c:v>
                </c:pt>
                <c:pt idx="143">
                  <c:v>45660</c:v>
                </c:pt>
                <c:pt idx="144">
                  <c:v>45659</c:v>
                </c:pt>
                <c:pt idx="145">
                  <c:v>45657</c:v>
                </c:pt>
                <c:pt idx="146">
                  <c:v>45656</c:v>
                </c:pt>
                <c:pt idx="147">
                  <c:v>45653</c:v>
                </c:pt>
                <c:pt idx="148">
                  <c:v>45652</c:v>
                </c:pt>
                <c:pt idx="149">
                  <c:v>45649</c:v>
                </c:pt>
                <c:pt idx="150">
                  <c:v>45646</c:v>
                </c:pt>
                <c:pt idx="151">
                  <c:v>45645</c:v>
                </c:pt>
                <c:pt idx="152">
                  <c:v>45644</c:v>
                </c:pt>
                <c:pt idx="153">
                  <c:v>45643</c:v>
                </c:pt>
                <c:pt idx="154">
                  <c:v>45642</c:v>
                </c:pt>
                <c:pt idx="155">
                  <c:v>45639</c:v>
                </c:pt>
                <c:pt idx="156">
                  <c:v>45638</c:v>
                </c:pt>
                <c:pt idx="157">
                  <c:v>45637</c:v>
                </c:pt>
                <c:pt idx="158">
                  <c:v>45636</c:v>
                </c:pt>
                <c:pt idx="159">
                  <c:v>45635</c:v>
                </c:pt>
                <c:pt idx="160">
                  <c:v>45632</c:v>
                </c:pt>
                <c:pt idx="161">
                  <c:v>45631</c:v>
                </c:pt>
                <c:pt idx="162">
                  <c:v>45630</c:v>
                </c:pt>
                <c:pt idx="163">
                  <c:v>45629</c:v>
                </c:pt>
                <c:pt idx="164">
                  <c:v>45628</c:v>
                </c:pt>
                <c:pt idx="165">
                  <c:v>45625</c:v>
                </c:pt>
                <c:pt idx="166">
                  <c:v>45624</c:v>
                </c:pt>
                <c:pt idx="167">
                  <c:v>45623</c:v>
                </c:pt>
                <c:pt idx="168">
                  <c:v>45622</c:v>
                </c:pt>
                <c:pt idx="169">
                  <c:v>45621</c:v>
                </c:pt>
                <c:pt idx="170">
                  <c:v>45618</c:v>
                </c:pt>
                <c:pt idx="171">
                  <c:v>45617</c:v>
                </c:pt>
                <c:pt idx="172">
                  <c:v>45615</c:v>
                </c:pt>
                <c:pt idx="173">
                  <c:v>45614</c:v>
                </c:pt>
                <c:pt idx="174">
                  <c:v>45610</c:v>
                </c:pt>
                <c:pt idx="175">
                  <c:v>45609</c:v>
                </c:pt>
                <c:pt idx="176">
                  <c:v>45608</c:v>
                </c:pt>
                <c:pt idx="177">
                  <c:v>45607</c:v>
                </c:pt>
                <c:pt idx="178">
                  <c:v>45604</c:v>
                </c:pt>
                <c:pt idx="179">
                  <c:v>45603</c:v>
                </c:pt>
                <c:pt idx="180">
                  <c:v>45602</c:v>
                </c:pt>
                <c:pt idx="181">
                  <c:v>45601</c:v>
                </c:pt>
                <c:pt idx="182">
                  <c:v>45600</c:v>
                </c:pt>
                <c:pt idx="183">
                  <c:v>45597</c:v>
                </c:pt>
                <c:pt idx="184">
                  <c:v>45596</c:v>
                </c:pt>
                <c:pt idx="185">
                  <c:v>45595</c:v>
                </c:pt>
                <c:pt idx="186">
                  <c:v>45594</c:v>
                </c:pt>
                <c:pt idx="187">
                  <c:v>45593</c:v>
                </c:pt>
                <c:pt idx="188">
                  <c:v>45590</c:v>
                </c:pt>
                <c:pt idx="189">
                  <c:v>45589</c:v>
                </c:pt>
                <c:pt idx="190">
                  <c:v>45588</c:v>
                </c:pt>
                <c:pt idx="191">
                  <c:v>45587</c:v>
                </c:pt>
                <c:pt idx="192">
                  <c:v>45586</c:v>
                </c:pt>
                <c:pt idx="193">
                  <c:v>45583</c:v>
                </c:pt>
                <c:pt idx="194">
                  <c:v>45582</c:v>
                </c:pt>
                <c:pt idx="195">
                  <c:v>45581</c:v>
                </c:pt>
                <c:pt idx="196">
                  <c:v>45580</c:v>
                </c:pt>
                <c:pt idx="197">
                  <c:v>45579</c:v>
                </c:pt>
                <c:pt idx="198">
                  <c:v>45576</c:v>
                </c:pt>
                <c:pt idx="199">
                  <c:v>45575</c:v>
                </c:pt>
                <c:pt idx="200">
                  <c:v>45574</c:v>
                </c:pt>
                <c:pt idx="201">
                  <c:v>45573</c:v>
                </c:pt>
                <c:pt idx="202">
                  <c:v>45572</c:v>
                </c:pt>
                <c:pt idx="203">
                  <c:v>45569</c:v>
                </c:pt>
                <c:pt idx="204">
                  <c:v>45568</c:v>
                </c:pt>
                <c:pt idx="205">
                  <c:v>45567</c:v>
                </c:pt>
                <c:pt idx="206">
                  <c:v>45566</c:v>
                </c:pt>
                <c:pt idx="207">
                  <c:v>45565</c:v>
                </c:pt>
                <c:pt idx="208">
                  <c:v>45562</c:v>
                </c:pt>
                <c:pt idx="209">
                  <c:v>45561</c:v>
                </c:pt>
                <c:pt idx="210">
                  <c:v>45560</c:v>
                </c:pt>
                <c:pt idx="211">
                  <c:v>45559</c:v>
                </c:pt>
                <c:pt idx="212">
                  <c:v>45558</c:v>
                </c:pt>
                <c:pt idx="213">
                  <c:v>45555</c:v>
                </c:pt>
                <c:pt idx="214">
                  <c:v>45554</c:v>
                </c:pt>
                <c:pt idx="215">
                  <c:v>45553</c:v>
                </c:pt>
                <c:pt idx="216">
                  <c:v>45552</c:v>
                </c:pt>
                <c:pt idx="217">
                  <c:v>45551</c:v>
                </c:pt>
                <c:pt idx="218">
                  <c:v>45548</c:v>
                </c:pt>
                <c:pt idx="219">
                  <c:v>45547</c:v>
                </c:pt>
                <c:pt idx="220">
                  <c:v>45546</c:v>
                </c:pt>
                <c:pt idx="221">
                  <c:v>45545</c:v>
                </c:pt>
                <c:pt idx="222">
                  <c:v>45544</c:v>
                </c:pt>
                <c:pt idx="223">
                  <c:v>45541</c:v>
                </c:pt>
                <c:pt idx="224">
                  <c:v>45540</c:v>
                </c:pt>
                <c:pt idx="225">
                  <c:v>45539</c:v>
                </c:pt>
                <c:pt idx="226">
                  <c:v>45538</c:v>
                </c:pt>
                <c:pt idx="227">
                  <c:v>45537</c:v>
                </c:pt>
                <c:pt idx="228">
                  <c:v>45534</c:v>
                </c:pt>
                <c:pt idx="229">
                  <c:v>45533</c:v>
                </c:pt>
                <c:pt idx="230">
                  <c:v>45532</c:v>
                </c:pt>
                <c:pt idx="231">
                  <c:v>45531</c:v>
                </c:pt>
                <c:pt idx="232">
                  <c:v>45530</c:v>
                </c:pt>
                <c:pt idx="233">
                  <c:v>45527</c:v>
                </c:pt>
                <c:pt idx="234">
                  <c:v>45526</c:v>
                </c:pt>
                <c:pt idx="235">
                  <c:v>45525</c:v>
                </c:pt>
                <c:pt idx="236">
                  <c:v>45524</c:v>
                </c:pt>
                <c:pt idx="237">
                  <c:v>45523</c:v>
                </c:pt>
                <c:pt idx="238">
                  <c:v>45520</c:v>
                </c:pt>
                <c:pt idx="239">
                  <c:v>45519</c:v>
                </c:pt>
                <c:pt idx="240">
                  <c:v>45518</c:v>
                </c:pt>
                <c:pt idx="241">
                  <c:v>45517</c:v>
                </c:pt>
                <c:pt idx="242">
                  <c:v>45516</c:v>
                </c:pt>
                <c:pt idx="243">
                  <c:v>45513</c:v>
                </c:pt>
                <c:pt idx="244">
                  <c:v>45512</c:v>
                </c:pt>
                <c:pt idx="245">
                  <c:v>45511</c:v>
                </c:pt>
                <c:pt idx="246">
                  <c:v>45510</c:v>
                </c:pt>
                <c:pt idx="247">
                  <c:v>45509</c:v>
                </c:pt>
                <c:pt idx="248">
                  <c:v>45506</c:v>
                </c:pt>
                <c:pt idx="249">
                  <c:v>45505</c:v>
                </c:pt>
                <c:pt idx="250">
                  <c:v>45504</c:v>
                </c:pt>
                <c:pt idx="251">
                  <c:v>45503</c:v>
                </c:pt>
                <c:pt idx="252">
                  <c:v>45502</c:v>
                </c:pt>
                <c:pt idx="253">
                  <c:v>45499</c:v>
                </c:pt>
                <c:pt idx="254">
                  <c:v>45498</c:v>
                </c:pt>
                <c:pt idx="255">
                  <c:v>45497</c:v>
                </c:pt>
                <c:pt idx="256">
                  <c:v>45496</c:v>
                </c:pt>
                <c:pt idx="257">
                  <c:v>45495</c:v>
                </c:pt>
                <c:pt idx="258">
                  <c:v>45492</c:v>
                </c:pt>
                <c:pt idx="259">
                  <c:v>45491</c:v>
                </c:pt>
                <c:pt idx="260">
                  <c:v>45490</c:v>
                </c:pt>
                <c:pt idx="261">
                  <c:v>45489</c:v>
                </c:pt>
                <c:pt idx="262">
                  <c:v>45488</c:v>
                </c:pt>
                <c:pt idx="263">
                  <c:v>45485</c:v>
                </c:pt>
                <c:pt idx="264">
                  <c:v>45484</c:v>
                </c:pt>
                <c:pt idx="265">
                  <c:v>45483</c:v>
                </c:pt>
                <c:pt idx="266">
                  <c:v>45482</c:v>
                </c:pt>
                <c:pt idx="267">
                  <c:v>45481</c:v>
                </c:pt>
                <c:pt idx="268">
                  <c:v>45478</c:v>
                </c:pt>
                <c:pt idx="269">
                  <c:v>45477</c:v>
                </c:pt>
                <c:pt idx="270">
                  <c:v>45476</c:v>
                </c:pt>
                <c:pt idx="271">
                  <c:v>45475</c:v>
                </c:pt>
                <c:pt idx="272">
                  <c:v>45474</c:v>
                </c:pt>
                <c:pt idx="273">
                  <c:v>45471</c:v>
                </c:pt>
                <c:pt idx="274">
                  <c:v>45470</c:v>
                </c:pt>
                <c:pt idx="275">
                  <c:v>45469</c:v>
                </c:pt>
                <c:pt idx="276">
                  <c:v>45468</c:v>
                </c:pt>
                <c:pt idx="277">
                  <c:v>45467</c:v>
                </c:pt>
                <c:pt idx="278">
                  <c:v>45464</c:v>
                </c:pt>
                <c:pt idx="279">
                  <c:v>45463</c:v>
                </c:pt>
                <c:pt idx="280">
                  <c:v>45462</c:v>
                </c:pt>
                <c:pt idx="281">
                  <c:v>45461</c:v>
                </c:pt>
                <c:pt idx="282">
                  <c:v>45460</c:v>
                </c:pt>
                <c:pt idx="283">
                  <c:v>45457</c:v>
                </c:pt>
                <c:pt idx="284">
                  <c:v>45456</c:v>
                </c:pt>
                <c:pt idx="285">
                  <c:v>45455</c:v>
                </c:pt>
                <c:pt idx="286">
                  <c:v>45454</c:v>
                </c:pt>
                <c:pt idx="287">
                  <c:v>45453</c:v>
                </c:pt>
                <c:pt idx="288">
                  <c:v>45450</c:v>
                </c:pt>
                <c:pt idx="289">
                  <c:v>45449</c:v>
                </c:pt>
                <c:pt idx="290">
                  <c:v>45448</c:v>
                </c:pt>
                <c:pt idx="291">
                  <c:v>45447</c:v>
                </c:pt>
                <c:pt idx="292">
                  <c:v>45446</c:v>
                </c:pt>
                <c:pt idx="293">
                  <c:v>45443</c:v>
                </c:pt>
                <c:pt idx="294">
                  <c:v>45441</c:v>
                </c:pt>
                <c:pt idx="295">
                  <c:v>45440</c:v>
                </c:pt>
                <c:pt idx="296">
                  <c:v>45439</c:v>
                </c:pt>
                <c:pt idx="297">
                  <c:v>45436</c:v>
                </c:pt>
                <c:pt idx="298">
                  <c:v>45435</c:v>
                </c:pt>
                <c:pt idx="299">
                  <c:v>45434</c:v>
                </c:pt>
                <c:pt idx="300">
                  <c:v>45433</c:v>
                </c:pt>
                <c:pt idx="301">
                  <c:v>45432</c:v>
                </c:pt>
                <c:pt idx="302">
                  <c:v>45429</c:v>
                </c:pt>
                <c:pt idx="303">
                  <c:v>45428</c:v>
                </c:pt>
                <c:pt idx="304">
                  <c:v>45427</c:v>
                </c:pt>
                <c:pt idx="305">
                  <c:v>45426</c:v>
                </c:pt>
                <c:pt idx="306">
                  <c:v>45425</c:v>
                </c:pt>
                <c:pt idx="307">
                  <c:v>45422</c:v>
                </c:pt>
                <c:pt idx="308">
                  <c:v>45421</c:v>
                </c:pt>
                <c:pt idx="309">
                  <c:v>45420</c:v>
                </c:pt>
                <c:pt idx="310">
                  <c:v>45419</c:v>
                </c:pt>
                <c:pt idx="311">
                  <c:v>45418</c:v>
                </c:pt>
                <c:pt idx="312">
                  <c:v>45415</c:v>
                </c:pt>
                <c:pt idx="313">
                  <c:v>45414</c:v>
                </c:pt>
                <c:pt idx="314">
                  <c:v>45412</c:v>
                </c:pt>
                <c:pt idx="315">
                  <c:v>45411</c:v>
                </c:pt>
                <c:pt idx="316">
                  <c:v>45408</c:v>
                </c:pt>
                <c:pt idx="317">
                  <c:v>45407</c:v>
                </c:pt>
                <c:pt idx="318">
                  <c:v>45406</c:v>
                </c:pt>
                <c:pt idx="319">
                  <c:v>45405</c:v>
                </c:pt>
                <c:pt idx="320">
                  <c:v>45404</c:v>
                </c:pt>
                <c:pt idx="321">
                  <c:v>45401</c:v>
                </c:pt>
                <c:pt idx="322">
                  <c:v>45400</c:v>
                </c:pt>
                <c:pt idx="323">
                  <c:v>45399</c:v>
                </c:pt>
                <c:pt idx="324">
                  <c:v>45398</c:v>
                </c:pt>
                <c:pt idx="325">
                  <c:v>45397</c:v>
                </c:pt>
                <c:pt idx="326">
                  <c:v>45394</c:v>
                </c:pt>
                <c:pt idx="327">
                  <c:v>45393</c:v>
                </c:pt>
                <c:pt idx="328">
                  <c:v>45392</c:v>
                </c:pt>
                <c:pt idx="329">
                  <c:v>45391</c:v>
                </c:pt>
                <c:pt idx="330">
                  <c:v>45390</c:v>
                </c:pt>
                <c:pt idx="331">
                  <c:v>45387</c:v>
                </c:pt>
                <c:pt idx="332">
                  <c:v>45386</c:v>
                </c:pt>
                <c:pt idx="333">
                  <c:v>45385</c:v>
                </c:pt>
                <c:pt idx="334">
                  <c:v>45384</c:v>
                </c:pt>
                <c:pt idx="335">
                  <c:v>45383</c:v>
                </c:pt>
                <c:pt idx="336">
                  <c:v>45379</c:v>
                </c:pt>
                <c:pt idx="337">
                  <c:v>45378</c:v>
                </c:pt>
                <c:pt idx="338">
                  <c:v>45377</c:v>
                </c:pt>
                <c:pt idx="339">
                  <c:v>45376</c:v>
                </c:pt>
                <c:pt idx="340">
                  <c:v>45373</c:v>
                </c:pt>
                <c:pt idx="341">
                  <c:v>45372</c:v>
                </c:pt>
                <c:pt idx="342">
                  <c:v>45371</c:v>
                </c:pt>
                <c:pt idx="343">
                  <c:v>45370</c:v>
                </c:pt>
                <c:pt idx="344">
                  <c:v>45369</c:v>
                </c:pt>
                <c:pt idx="345">
                  <c:v>45366</c:v>
                </c:pt>
                <c:pt idx="346">
                  <c:v>45365</c:v>
                </c:pt>
                <c:pt idx="347">
                  <c:v>45364</c:v>
                </c:pt>
                <c:pt idx="348">
                  <c:v>45363</c:v>
                </c:pt>
                <c:pt idx="349">
                  <c:v>45362</c:v>
                </c:pt>
                <c:pt idx="350">
                  <c:v>45359</c:v>
                </c:pt>
                <c:pt idx="351">
                  <c:v>45358</c:v>
                </c:pt>
                <c:pt idx="352">
                  <c:v>45357</c:v>
                </c:pt>
                <c:pt idx="353">
                  <c:v>45356</c:v>
                </c:pt>
                <c:pt idx="354">
                  <c:v>45355</c:v>
                </c:pt>
                <c:pt idx="355">
                  <c:v>45352</c:v>
                </c:pt>
                <c:pt idx="356">
                  <c:v>45351</c:v>
                </c:pt>
                <c:pt idx="357">
                  <c:v>45350</c:v>
                </c:pt>
                <c:pt idx="358">
                  <c:v>45349</c:v>
                </c:pt>
                <c:pt idx="359">
                  <c:v>45348</c:v>
                </c:pt>
                <c:pt idx="360">
                  <c:v>45345</c:v>
                </c:pt>
                <c:pt idx="361">
                  <c:v>45344</c:v>
                </c:pt>
                <c:pt idx="362">
                  <c:v>45343</c:v>
                </c:pt>
                <c:pt idx="363">
                  <c:v>45342</c:v>
                </c:pt>
                <c:pt idx="364">
                  <c:v>45341</c:v>
                </c:pt>
                <c:pt idx="365">
                  <c:v>45338</c:v>
                </c:pt>
                <c:pt idx="366">
                  <c:v>45337</c:v>
                </c:pt>
                <c:pt idx="367">
                  <c:v>45336</c:v>
                </c:pt>
                <c:pt idx="368">
                  <c:v>45331</c:v>
                </c:pt>
                <c:pt idx="369">
                  <c:v>45330</c:v>
                </c:pt>
                <c:pt idx="370">
                  <c:v>45329</c:v>
                </c:pt>
                <c:pt idx="371">
                  <c:v>45328</c:v>
                </c:pt>
                <c:pt idx="372">
                  <c:v>45327</c:v>
                </c:pt>
                <c:pt idx="373">
                  <c:v>45324</c:v>
                </c:pt>
                <c:pt idx="374">
                  <c:v>45323</c:v>
                </c:pt>
                <c:pt idx="375">
                  <c:v>45322</c:v>
                </c:pt>
                <c:pt idx="376">
                  <c:v>45321</c:v>
                </c:pt>
                <c:pt idx="377">
                  <c:v>45320</c:v>
                </c:pt>
                <c:pt idx="378">
                  <c:v>45317</c:v>
                </c:pt>
                <c:pt idx="379">
                  <c:v>45316</c:v>
                </c:pt>
                <c:pt idx="380">
                  <c:v>45315</c:v>
                </c:pt>
                <c:pt idx="381">
                  <c:v>45314</c:v>
                </c:pt>
                <c:pt idx="382">
                  <c:v>45313</c:v>
                </c:pt>
                <c:pt idx="383">
                  <c:v>45310</c:v>
                </c:pt>
                <c:pt idx="384">
                  <c:v>45309</c:v>
                </c:pt>
                <c:pt idx="385">
                  <c:v>45308</c:v>
                </c:pt>
                <c:pt idx="386">
                  <c:v>45307</c:v>
                </c:pt>
                <c:pt idx="387">
                  <c:v>45306</c:v>
                </c:pt>
                <c:pt idx="388">
                  <c:v>45303</c:v>
                </c:pt>
                <c:pt idx="389">
                  <c:v>45302</c:v>
                </c:pt>
                <c:pt idx="390">
                  <c:v>45301</c:v>
                </c:pt>
                <c:pt idx="391">
                  <c:v>45300</c:v>
                </c:pt>
                <c:pt idx="392">
                  <c:v>45299</c:v>
                </c:pt>
                <c:pt idx="393">
                  <c:v>45296</c:v>
                </c:pt>
                <c:pt idx="394">
                  <c:v>45295</c:v>
                </c:pt>
                <c:pt idx="395">
                  <c:v>45294</c:v>
                </c:pt>
                <c:pt idx="396">
                  <c:v>45293</c:v>
                </c:pt>
                <c:pt idx="397">
                  <c:v>45289</c:v>
                </c:pt>
                <c:pt idx="398">
                  <c:v>45288</c:v>
                </c:pt>
                <c:pt idx="399">
                  <c:v>45287</c:v>
                </c:pt>
                <c:pt idx="400">
                  <c:v>45286</c:v>
                </c:pt>
                <c:pt idx="401">
                  <c:v>45282</c:v>
                </c:pt>
                <c:pt idx="402">
                  <c:v>45281</c:v>
                </c:pt>
                <c:pt idx="403">
                  <c:v>45280</c:v>
                </c:pt>
                <c:pt idx="404">
                  <c:v>45279</c:v>
                </c:pt>
                <c:pt idx="405">
                  <c:v>45278</c:v>
                </c:pt>
                <c:pt idx="406">
                  <c:v>45275</c:v>
                </c:pt>
                <c:pt idx="407">
                  <c:v>45274</c:v>
                </c:pt>
                <c:pt idx="408">
                  <c:v>45273</c:v>
                </c:pt>
                <c:pt idx="409">
                  <c:v>45272</c:v>
                </c:pt>
                <c:pt idx="410">
                  <c:v>45271</c:v>
                </c:pt>
                <c:pt idx="411">
                  <c:v>45268</c:v>
                </c:pt>
                <c:pt idx="412">
                  <c:v>45267</c:v>
                </c:pt>
                <c:pt idx="413">
                  <c:v>45266</c:v>
                </c:pt>
                <c:pt idx="414">
                  <c:v>45265</c:v>
                </c:pt>
                <c:pt idx="415">
                  <c:v>45264</c:v>
                </c:pt>
                <c:pt idx="416">
                  <c:v>45261</c:v>
                </c:pt>
                <c:pt idx="417">
                  <c:v>45260</c:v>
                </c:pt>
                <c:pt idx="418">
                  <c:v>45259</c:v>
                </c:pt>
                <c:pt idx="419">
                  <c:v>45258</c:v>
                </c:pt>
                <c:pt idx="420">
                  <c:v>45257</c:v>
                </c:pt>
                <c:pt idx="421">
                  <c:v>45254</c:v>
                </c:pt>
                <c:pt idx="422">
                  <c:v>45253</c:v>
                </c:pt>
                <c:pt idx="423">
                  <c:v>45252</c:v>
                </c:pt>
                <c:pt idx="424">
                  <c:v>45251</c:v>
                </c:pt>
                <c:pt idx="425">
                  <c:v>45250</c:v>
                </c:pt>
                <c:pt idx="426">
                  <c:v>45247</c:v>
                </c:pt>
                <c:pt idx="427">
                  <c:v>45246</c:v>
                </c:pt>
                <c:pt idx="428">
                  <c:v>45244</c:v>
                </c:pt>
                <c:pt idx="429">
                  <c:v>45243</c:v>
                </c:pt>
                <c:pt idx="430">
                  <c:v>45240</c:v>
                </c:pt>
                <c:pt idx="431">
                  <c:v>45239</c:v>
                </c:pt>
                <c:pt idx="432">
                  <c:v>45238</c:v>
                </c:pt>
                <c:pt idx="433">
                  <c:v>45237</c:v>
                </c:pt>
                <c:pt idx="434">
                  <c:v>45236</c:v>
                </c:pt>
                <c:pt idx="435">
                  <c:v>45233</c:v>
                </c:pt>
                <c:pt idx="436">
                  <c:v>45231</c:v>
                </c:pt>
                <c:pt idx="437">
                  <c:v>45230</c:v>
                </c:pt>
                <c:pt idx="438">
                  <c:v>45229</c:v>
                </c:pt>
                <c:pt idx="439">
                  <c:v>45226</c:v>
                </c:pt>
                <c:pt idx="440">
                  <c:v>45225</c:v>
                </c:pt>
                <c:pt idx="441">
                  <c:v>45224</c:v>
                </c:pt>
                <c:pt idx="442">
                  <c:v>45223</c:v>
                </c:pt>
                <c:pt idx="443">
                  <c:v>45222</c:v>
                </c:pt>
                <c:pt idx="444">
                  <c:v>45219</c:v>
                </c:pt>
                <c:pt idx="445">
                  <c:v>45218</c:v>
                </c:pt>
                <c:pt idx="446">
                  <c:v>45217</c:v>
                </c:pt>
                <c:pt idx="447">
                  <c:v>45216</c:v>
                </c:pt>
                <c:pt idx="448">
                  <c:v>45215</c:v>
                </c:pt>
                <c:pt idx="449">
                  <c:v>45212</c:v>
                </c:pt>
                <c:pt idx="450">
                  <c:v>45210</c:v>
                </c:pt>
                <c:pt idx="451">
                  <c:v>45209</c:v>
                </c:pt>
                <c:pt idx="452">
                  <c:v>45208</c:v>
                </c:pt>
                <c:pt idx="453">
                  <c:v>45205</c:v>
                </c:pt>
                <c:pt idx="454">
                  <c:v>45204</c:v>
                </c:pt>
                <c:pt idx="455">
                  <c:v>45203</c:v>
                </c:pt>
                <c:pt idx="456">
                  <c:v>45202</c:v>
                </c:pt>
                <c:pt idx="457">
                  <c:v>45201</c:v>
                </c:pt>
                <c:pt idx="458">
                  <c:v>45198</c:v>
                </c:pt>
                <c:pt idx="459">
                  <c:v>45197</c:v>
                </c:pt>
                <c:pt idx="460">
                  <c:v>45196</c:v>
                </c:pt>
                <c:pt idx="461">
                  <c:v>45195</c:v>
                </c:pt>
                <c:pt idx="462">
                  <c:v>45194</c:v>
                </c:pt>
                <c:pt idx="463">
                  <c:v>45191</c:v>
                </c:pt>
                <c:pt idx="464">
                  <c:v>45190</c:v>
                </c:pt>
                <c:pt idx="465">
                  <c:v>45189</c:v>
                </c:pt>
                <c:pt idx="466">
                  <c:v>45188</c:v>
                </c:pt>
                <c:pt idx="467">
                  <c:v>45187</c:v>
                </c:pt>
                <c:pt idx="468">
                  <c:v>45184</c:v>
                </c:pt>
                <c:pt idx="469">
                  <c:v>45183</c:v>
                </c:pt>
                <c:pt idx="470">
                  <c:v>45182</c:v>
                </c:pt>
                <c:pt idx="471">
                  <c:v>45181</c:v>
                </c:pt>
                <c:pt idx="472">
                  <c:v>45180</c:v>
                </c:pt>
                <c:pt idx="473">
                  <c:v>45177</c:v>
                </c:pt>
                <c:pt idx="474">
                  <c:v>45175</c:v>
                </c:pt>
                <c:pt idx="475">
                  <c:v>45174</c:v>
                </c:pt>
                <c:pt idx="476">
                  <c:v>45173</c:v>
                </c:pt>
                <c:pt idx="477">
                  <c:v>45170</c:v>
                </c:pt>
                <c:pt idx="478">
                  <c:v>45169</c:v>
                </c:pt>
                <c:pt idx="479">
                  <c:v>45168</c:v>
                </c:pt>
                <c:pt idx="480">
                  <c:v>45167</c:v>
                </c:pt>
                <c:pt idx="481">
                  <c:v>45166</c:v>
                </c:pt>
                <c:pt idx="482">
                  <c:v>45163</c:v>
                </c:pt>
                <c:pt idx="483">
                  <c:v>45162</c:v>
                </c:pt>
                <c:pt idx="484">
                  <c:v>45161</c:v>
                </c:pt>
                <c:pt idx="485">
                  <c:v>45160</c:v>
                </c:pt>
                <c:pt idx="486">
                  <c:v>45159</c:v>
                </c:pt>
                <c:pt idx="487">
                  <c:v>45156</c:v>
                </c:pt>
                <c:pt idx="488">
                  <c:v>45155</c:v>
                </c:pt>
                <c:pt idx="489">
                  <c:v>45154</c:v>
                </c:pt>
                <c:pt idx="490">
                  <c:v>45153</c:v>
                </c:pt>
                <c:pt idx="491">
                  <c:v>45152</c:v>
                </c:pt>
                <c:pt idx="492">
                  <c:v>45149</c:v>
                </c:pt>
                <c:pt idx="493">
                  <c:v>45148</c:v>
                </c:pt>
                <c:pt idx="494">
                  <c:v>45147</c:v>
                </c:pt>
                <c:pt idx="495">
                  <c:v>45146</c:v>
                </c:pt>
                <c:pt idx="496">
                  <c:v>45145</c:v>
                </c:pt>
                <c:pt idx="497">
                  <c:v>45142</c:v>
                </c:pt>
                <c:pt idx="498">
                  <c:v>45141</c:v>
                </c:pt>
                <c:pt idx="499">
                  <c:v>45140</c:v>
                </c:pt>
                <c:pt idx="500">
                  <c:v>45139</c:v>
                </c:pt>
                <c:pt idx="501">
                  <c:v>45138</c:v>
                </c:pt>
                <c:pt idx="502">
                  <c:v>45135</c:v>
                </c:pt>
                <c:pt idx="503">
                  <c:v>45134</c:v>
                </c:pt>
                <c:pt idx="504">
                  <c:v>45133</c:v>
                </c:pt>
                <c:pt idx="505">
                  <c:v>45132</c:v>
                </c:pt>
                <c:pt idx="506">
                  <c:v>45131</c:v>
                </c:pt>
                <c:pt idx="507">
                  <c:v>45128</c:v>
                </c:pt>
                <c:pt idx="508">
                  <c:v>45127</c:v>
                </c:pt>
                <c:pt idx="509">
                  <c:v>45126</c:v>
                </c:pt>
                <c:pt idx="510">
                  <c:v>45125</c:v>
                </c:pt>
                <c:pt idx="511">
                  <c:v>45124</c:v>
                </c:pt>
                <c:pt idx="512">
                  <c:v>45121</c:v>
                </c:pt>
                <c:pt idx="513">
                  <c:v>45120</c:v>
                </c:pt>
                <c:pt idx="514">
                  <c:v>45119</c:v>
                </c:pt>
                <c:pt idx="515">
                  <c:v>45118</c:v>
                </c:pt>
                <c:pt idx="516">
                  <c:v>45117</c:v>
                </c:pt>
                <c:pt idx="517">
                  <c:v>45114</c:v>
                </c:pt>
                <c:pt idx="518">
                  <c:v>45113</c:v>
                </c:pt>
                <c:pt idx="519">
                  <c:v>45112</c:v>
                </c:pt>
                <c:pt idx="520">
                  <c:v>45111</c:v>
                </c:pt>
                <c:pt idx="521">
                  <c:v>45110</c:v>
                </c:pt>
                <c:pt idx="522">
                  <c:v>45107</c:v>
                </c:pt>
                <c:pt idx="523">
                  <c:v>45106</c:v>
                </c:pt>
                <c:pt idx="524">
                  <c:v>45105</c:v>
                </c:pt>
                <c:pt idx="525">
                  <c:v>45104</c:v>
                </c:pt>
                <c:pt idx="526">
                  <c:v>45103</c:v>
                </c:pt>
                <c:pt idx="527">
                  <c:v>45100</c:v>
                </c:pt>
                <c:pt idx="528">
                  <c:v>45099</c:v>
                </c:pt>
                <c:pt idx="529">
                  <c:v>45098</c:v>
                </c:pt>
                <c:pt idx="530">
                  <c:v>45097</c:v>
                </c:pt>
                <c:pt idx="531">
                  <c:v>45096</c:v>
                </c:pt>
                <c:pt idx="532">
                  <c:v>45093</c:v>
                </c:pt>
                <c:pt idx="533">
                  <c:v>45092</c:v>
                </c:pt>
                <c:pt idx="534">
                  <c:v>45091</c:v>
                </c:pt>
                <c:pt idx="535">
                  <c:v>45090</c:v>
                </c:pt>
                <c:pt idx="536">
                  <c:v>45089</c:v>
                </c:pt>
                <c:pt idx="537">
                  <c:v>45086</c:v>
                </c:pt>
                <c:pt idx="538">
                  <c:v>45084</c:v>
                </c:pt>
                <c:pt idx="539">
                  <c:v>45083</c:v>
                </c:pt>
                <c:pt idx="540">
                  <c:v>45082</c:v>
                </c:pt>
                <c:pt idx="541">
                  <c:v>45079</c:v>
                </c:pt>
                <c:pt idx="542">
                  <c:v>45078</c:v>
                </c:pt>
                <c:pt idx="543">
                  <c:v>45077</c:v>
                </c:pt>
                <c:pt idx="544">
                  <c:v>45076</c:v>
                </c:pt>
                <c:pt idx="545">
                  <c:v>45075</c:v>
                </c:pt>
                <c:pt idx="546">
                  <c:v>45072</c:v>
                </c:pt>
                <c:pt idx="547">
                  <c:v>45071</c:v>
                </c:pt>
                <c:pt idx="548">
                  <c:v>45070</c:v>
                </c:pt>
                <c:pt idx="549">
                  <c:v>45069</c:v>
                </c:pt>
                <c:pt idx="550">
                  <c:v>45068</c:v>
                </c:pt>
                <c:pt idx="551">
                  <c:v>45065</c:v>
                </c:pt>
                <c:pt idx="552">
                  <c:v>45064</c:v>
                </c:pt>
                <c:pt idx="553">
                  <c:v>45063</c:v>
                </c:pt>
                <c:pt idx="554">
                  <c:v>45062</c:v>
                </c:pt>
                <c:pt idx="555">
                  <c:v>45061</c:v>
                </c:pt>
                <c:pt idx="556">
                  <c:v>45058</c:v>
                </c:pt>
                <c:pt idx="557">
                  <c:v>45057</c:v>
                </c:pt>
                <c:pt idx="558">
                  <c:v>45056</c:v>
                </c:pt>
                <c:pt idx="559">
                  <c:v>45055</c:v>
                </c:pt>
                <c:pt idx="560">
                  <c:v>45054</c:v>
                </c:pt>
                <c:pt idx="561">
                  <c:v>45051</c:v>
                </c:pt>
                <c:pt idx="562">
                  <c:v>45050</c:v>
                </c:pt>
                <c:pt idx="563">
                  <c:v>45049</c:v>
                </c:pt>
                <c:pt idx="564">
                  <c:v>45048</c:v>
                </c:pt>
                <c:pt idx="565">
                  <c:v>45044</c:v>
                </c:pt>
                <c:pt idx="566">
                  <c:v>45043</c:v>
                </c:pt>
                <c:pt idx="567">
                  <c:v>45042</c:v>
                </c:pt>
                <c:pt idx="568">
                  <c:v>45041</c:v>
                </c:pt>
                <c:pt idx="569">
                  <c:v>45040</c:v>
                </c:pt>
                <c:pt idx="570">
                  <c:v>45036</c:v>
                </c:pt>
                <c:pt idx="571">
                  <c:v>45035</c:v>
                </c:pt>
                <c:pt idx="572">
                  <c:v>45034</c:v>
                </c:pt>
                <c:pt idx="573">
                  <c:v>45033</c:v>
                </c:pt>
                <c:pt idx="574">
                  <c:v>45030</c:v>
                </c:pt>
                <c:pt idx="575">
                  <c:v>45029</c:v>
                </c:pt>
                <c:pt idx="576">
                  <c:v>45028</c:v>
                </c:pt>
                <c:pt idx="577">
                  <c:v>45027</c:v>
                </c:pt>
                <c:pt idx="578">
                  <c:v>45026</c:v>
                </c:pt>
                <c:pt idx="579">
                  <c:v>45022</c:v>
                </c:pt>
                <c:pt idx="580">
                  <c:v>45021</c:v>
                </c:pt>
                <c:pt idx="581">
                  <c:v>45020</c:v>
                </c:pt>
                <c:pt idx="582">
                  <c:v>45019</c:v>
                </c:pt>
                <c:pt idx="583">
                  <c:v>45016</c:v>
                </c:pt>
                <c:pt idx="584">
                  <c:v>45015</c:v>
                </c:pt>
                <c:pt idx="585">
                  <c:v>45014</c:v>
                </c:pt>
                <c:pt idx="586">
                  <c:v>45013</c:v>
                </c:pt>
                <c:pt idx="587">
                  <c:v>45012</c:v>
                </c:pt>
                <c:pt idx="588">
                  <c:v>45009</c:v>
                </c:pt>
                <c:pt idx="589">
                  <c:v>45008</c:v>
                </c:pt>
                <c:pt idx="590">
                  <c:v>45007</c:v>
                </c:pt>
                <c:pt idx="591">
                  <c:v>45006</c:v>
                </c:pt>
                <c:pt idx="592">
                  <c:v>45005</c:v>
                </c:pt>
                <c:pt idx="593">
                  <c:v>45002</c:v>
                </c:pt>
                <c:pt idx="594">
                  <c:v>45001</c:v>
                </c:pt>
                <c:pt idx="595">
                  <c:v>45000</c:v>
                </c:pt>
                <c:pt idx="596">
                  <c:v>44999</c:v>
                </c:pt>
                <c:pt idx="597">
                  <c:v>44998</c:v>
                </c:pt>
                <c:pt idx="598">
                  <c:v>44995</c:v>
                </c:pt>
                <c:pt idx="599">
                  <c:v>44994</c:v>
                </c:pt>
                <c:pt idx="600">
                  <c:v>44993</c:v>
                </c:pt>
                <c:pt idx="601">
                  <c:v>44992</c:v>
                </c:pt>
                <c:pt idx="602">
                  <c:v>44991</c:v>
                </c:pt>
                <c:pt idx="603">
                  <c:v>44988</c:v>
                </c:pt>
                <c:pt idx="604">
                  <c:v>44987</c:v>
                </c:pt>
                <c:pt idx="605">
                  <c:v>44986</c:v>
                </c:pt>
                <c:pt idx="606">
                  <c:v>44985</c:v>
                </c:pt>
                <c:pt idx="607">
                  <c:v>44984</c:v>
                </c:pt>
                <c:pt idx="608">
                  <c:v>44981</c:v>
                </c:pt>
                <c:pt idx="609">
                  <c:v>44980</c:v>
                </c:pt>
                <c:pt idx="610">
                  <c:v>44979</c:v>
                </c:pt>
                <c:pt idx="611">
                  <c:v>44974</c:v>
                </c:pt>
                <c:pt idx="612">
                  <c:v>44973</c:v>
                </c:pt>
                <c:pt idx="613">
                  <c:v>44972</c:v>
                </c:pt>
                <c:pt idx="614">
                  <c:v>44971</c:v>
                </c:pt>
                <c:pt idx="615">
                  <c:v>44970</c:v>
                </c:pt>
                <c:pt idx="616">
                  <c:v>44967</c:v>
                </c:pt>
                <c:pt idx="617">
                  <c:v>44966</c:v>
                </c:pt>
                <c:pt idx="618">
                  <c:v>44965</c:v>
                </c:pt>
                <c:pt idx="619">
                  <c:v>44964</c:v>
                </c:pt>
                <c:pt idx="620">
                  <c:v>44963</c:v>
                </c:pt>
                <c:pt idx="621">
                  <c:v>44960</c:v>
                </c:pt>
                <c:pt idx="622">
                  <c:v>44959</c:v>
                </c:pt>
                <c:pt idx="623">
                  <c:v>44958</c:v>
                </c:pt>
                <c:pt idx="624">
                  <c:v>44957</c:v>
                </c:pt>
                <c:pt idx="625">
                  <c:v>44956</c:v>
                </c:pt>
                <c:pt idx="626">
                  <c:v>44953</c:v>
                </c:pt>
                <c:pt idx="627">
                  <c:v>44952</c:v>
                </c:pt>
                <c:pt idx="628">
                  <c:v>44951</c:v>
                </c:pt>
                <c:pt idx="629">
                  <c:v>44950</c:v>
                </c:pt>
                <c:pt idx="630">
                  <c:v>44949</c:v>
                </c:pt>
                <c:pt idx="631">
                  <c:v>44946</c:v>
                </c:pt>
                <c:pt idx="632">
                  <c:v>44945</c:v>
                </c:pt>
                <c:pt idx="633">
                  <c:v>44944</c:v>
                </c:pt>
                <c:pt idx="634">
                  <c:v>44943</c:v>
                </c:pt>
                <c:pt idx="635">
                  <c:v>44942</c:v>
                </c:pt>
                <c:pt idx="636">
                  <c:v>44939</c:v>
                </c:pt>
                <c:pt idx="637">
                  <c:v>44938</c:v>
                </c:pt>
                <c:pt idx="638">
                  <c:v>44937</c:v>
                </c:pt>
                <c:pt idx="639">
                  <c:v>44936</c:v>
                </c:pt>
                <c:pt idx="640">
                  <c:v>44935</c:v>
                </c:pt>
                <c:pt idx="641">
                  <c:v>44932</c:v>
                </c:pt>
                <c:pt idx="642">
                  <c:v>44931</c:v>
                </c:pt>
                <c:pt idx="643">
                  <c:v>44930</c:v>
                </c:pt>
                <c:pt idx="644">
                  <c:v>44929</c:v>
                </c:pt>
                <c:pt idx="645">
                  <c:v>44928</c:v>
                </c:pt>
                <c:pt idx="646">
                  <c:v>44924</c:v>
                </c:pt>
                <c:pt idx="647">
                  <c:v>44923</c:v>
                </c:pt>
                <c:pt idx="648">
                  <c:v>44922</c:v>
                </c:pt>
                <c:pt idx="649">
                  <c:v>44921</c:v>
                </c:pt>
                <c:pt idx="650">
                  <c:v>44918</c:v>
                </c:pt>
                <c:pt idx="651">
                  <c:v>44917</c:v>
                </c:pt>
                <c:pt idx="652">
                  <c:v>44916</c:v>
                </c:pt>
                <c:pt idx="653">
                  <c:v>44915</c:v>
                </c:pt>
                <c:pt idx="654">
                  <c:v>44914</c:v>
                </c:pt>
                <c:pt idx="655">
                  <c:v>44911</c:v>
                </c:pt>
                <c:pt idx="656">
                  <c:v>44910</c:v>
                </c:pt>
                <c:pt idx="657">
                  <c:v>44909</c:v>
                </c:pt>
                <c:pt idx="658">
                  <c:v>44908</c:v>
                </c:pt>
                <c:pt idx="659">
                  <c:v>44907</c:v>
                </c:pt>
                <c:pt idx="660">
                  <c:v>44904</c:v>
                </c:pt>
                <c:pt idx="661">
                  <c:v>44903</c:v>
                </c:pt>
                <c:pt idx="662">
                  <c:v>44902</c:v>
                </c:pt>
                <c:pt idx="663">
                  <c:v>44901</c:v>
                </c:pt>
                <c:pt idx="664">
                  <c:v>44900</c:v>
                </c:pt>
                <c:pt idx="665">
                  <c:v>44897</c:v>
                </c:pt>
                <c:pt idx="666">
                  <c:v>44896</c:v>
                </c:pt>
                <c:pt idx="667">
                  <c:v>44895</c:v>
                </c:pt>
                <c:pt idx="668">
                  <c:v>44894</c:v>
                </c:pt>
                <c:pt idx="669">
                  <c:v>44893</c:v>
                </c:pt>
                <c:pt idx="670">
                  <c:v>44890</c:v>
                </c:pt>
                <c:pt idx="671">
                  <c:v>44889</c:v>
                </c:pt>
                <c:pt idx="672">
                  <c:v>44888</c:v>
                </c:pt>
                <c:pt idx="673">
                  <c:v>44887</c:v>
                </c:pt>
                <c:pt idx="674">
                  <c:v>44886</c:v>
                </c:pt>
                <c:pt idx="675">
                  <c:v>44883</c:v>
                </c:pt>
                <c:pt idx="676">
                  <c:v>44882</c:v>
                </c:pt>
                <c:pt idx="677">
                  <c:v>44881</c:v>
                </c:pt>
                <c:pt idx="678">
                  <c:v>44879</c:v>
                </c:pt>
                <c:pt idx="679">
                  <c:v>44876</c:v>
                </c:pt>
                <c:pt idx="680">
                  <c:v>44875</c:v>
                </c:pt>
                <c:pt idx="681">
                  <c:v>44874</c:v>
                </c:pt>
                <c:pt idx="682">
                  <c:v>44873</c:v>
                </c:pt>
                <c:pt idx="683">
                  <c:v>44872</c:v>
                </c:pt>
                <c:pt idx="684">
                  <c:v>44869</c:v>
                </c:pt>
                <c:pt idx="685">
                  <c:v>44868</c:v>
                </c:pt>
                <c:pt idx="686">
                  <c:v>44866</c:v>
                </c:pt>
                <c:pt idx="687">
                  <c:v>44865</c:v>
                </c:pt>
                <c:pt idx="688">
                  <c:v>44862</c:v>
                </c:pt>
                <c:pt idx="689">
                  <c:v>44861</c:v>
                </c:pt>
                <c:pt idx="690">
                  <c:v>44860</c:v>
                </c:pt>
                <c:pt idx="691">
                  <c:v>44859</c:v>
                </c:pt>
                <c:pt idx="692">
                  <c:v>44858</c:v>
                </c:pt>
                <c:pt idx="693">
                  <c:v>44855</c:v>
                </c:pt>
                <c:pt idx="694">
                  <c:v>44854</c:v>
                </c:pt>
                <c:pt idx="695">
                  <c:v>44853</c:v>
                </c:pt>
                <c:pt idx="696">
                  <c:v>44852</c:v>
                </c:pt>
                <c:pt idx="697">
                  <c:v>44851</c:v>
                </c:pt>
                <c:pt idx="698">
                  <c:v>44848</c:v>
                </c:pt>
                <c:pt idx="699">
                  <c:v>44847</c:v>
                </c:pt>
                <c:pt idx="700">
                  <c:v>44845</c:v>
                </c:pt>
                <c:pt idx="701">
                  <c:v>44844</c:v>
                </c:pt>
                <c:pt idx="702">
                  <c:v>44841</c:v>
                </c:pt>
                <c:pt idx="703">
                  <c:v>44840</c:v>
                </c:pt>
                <c:pt idx="704">
                  <c:v>44839</c:v>
                </c:pt>
                <c:pt idx="705">
                  <c:v>44838</c:v>
                </c:pt>
                <c:pt idx="706">
                  <c:v>44837</c:v>
                </c:pt>
                <c:pt idx="707">
                  <c:v>44834</c:v>
                </c:pt>
                <c:pt idx="708">
                  <c:v>44833</c:v>
                </c:pt>
                <c:pt idx="709">
                  <c:v>44832</c:v>
                </c:pt>
                <c:pt idx="710">
                  <c:v>44831</c:v>
                </c:pt>
                <c:pt idx="711">
                  <c:v>44830</c:v>
                </c:pt>
                <c:pt idx="712">
                  <c:v>44827</c:v>
                </c:pt>
                <c:pt idx="713">
                  <c:v>44826</c:v>
                </c:pt>
                <c:pt idx="714">
                  <c:v>44825</c:v>
                </c:pt>
                <c:pt idx="715">
                  <c:v>44824</c:v>
                </c:pt>
                <c:pt idx="716">
                  <c:v>44823</c:v>
                </c:pt>
                <c:pt idx="717">
                  <c:v>44820</c:v>
                </c:pt>
                <c:pt idx="718">
                  <c:v>44819</c:v>
                </c:pt>
                <c:pt idx="719">
                  <c:v>44818</c:v>
                </c:pt>
                <c:pt idx="720">
                  <c:v>44817</c:v>
                </c:pt>
                <c:pt idx="721">
                  <c:v>44816</c:v>
                </c:pt>
                <c:pt idx="722">
                  <c:v>44813</c:v>
                </c:pt>
                <c:pt idx="723">
                  <c:v>44812</c:v>
                </c:pt>
                <c:pt idx="724">
                  <c:v>44810</c:v>
                </c:pt>
                <c:pt idx="725">
                  <c:v>44809</c:v>
                </c:pt>
                <c:pt idx="726">
                  <c:v>44806</c:v>
                </c:pt>
                <c:pt idx="727">
                  <c:v>44805</c:v>
                </c:pt>
                <c:pt idx="728">
                  <c:v>44804</c:v>
                </c:pt>
                <c:pt idx="729">
                  <c:v>44803</c:v>
                </c:pt>
                <c:pt idx="730">
                  <c:v>44802</c:v>
                </c:pt>
                <c:pt idx="731">
                  <c:v>44799</c:v>
                </c:pt>
                <c:pt idx="732">
                  <c:v>44798</c:v>
                </c:pt>
                <c:pt idx="733">
                  <c:v>44797</c:v>
                </c:pt>
                <c:pt idx="734">
                  <c:v>44796</c:v>
                </c:pt>
                <c:pt idx="735">
                  <c:v>44795</c:v>
                </c:pt>
                <c:pt idx="736">
                  <c:v>44792</c:v>
                </c:pt>
                <c:pt idx="737">
                  <c:v>44791</c:v>
                </c:pt>
                <c:pt idx="738">
                  <c:v>44790</c:v>
                </c:pt>
                <c:pt idx="739">
                  <c:v>44789</c:v>
                </c:pt>
                <c:pt idx="740">
                  <c:v>44788</c:v>
                </c:pt>
                <c:pt idx="741">
                  <c:v>44785</c:v>
                </c:pt>
                <c:pt idx="742">
                  <c:v>44784</c:v>
                </c:pt>
                <c:pt idx="743">
                  <c:v>44783</c:v>
                </c:pt>
                <c:pt idx="744">
                  <c:v>44782</c:v>
                </c:pt>
                <c:pt idx="745">
                  <c:v>44781</c:v>
                </c:pt>
                <c:pt idx="746">
                  <c:v>44778</c:v>
                </c:pt>
                <c:pt idx="747">
                  <c:v>44777</c:v>
                </c:pt>
                <c:pt idx="748">
                  <c:v>44776</c:v>
                </c:pt>
                <c:pt idx="749">
                  <c:v>44775</c:v>
                </c:pt>
                <c:pt idx="750">
                  <c:v>44774</c:v>
                </c:pt>
                <c:pt idx="751">
                  <c:v>44771</c:v>
                </c:pt>
                <c:pt idx="752">
                  <c:v>44770</c:v>
                </c:pt>
                <c:pt idx="753">
                  <c:v>44769</c:v>
                </c:pt>
                <c:pt idx="754">
                  <c:v>44768</c:v>
                </c:pt>
                <c:pt idx="755">
                  <c:v>44767</c:v>
                </c:pt>
                <c:pt idx="756">
                  <c:v>44764</c:v>
                </c:pt>
                <c:pt idx="757">
                  <c:v>44763</c:v>
                </c:pt>
                <c:pt idx="758">
                  <c:v>44762</c:v>
                </c:pt>
                <c:pt idx="759">
                  <c:v>44761</c:v>
                </c:pt>
                <c:pt idx="760">
                  <c:v>44760</c:v>
                </c:pt>
                <c:pt idx="761">
                  <c:v>44757</c:v>
                </c:pt>
                <c:pt idx="762">
                  <c:v>44756</c:v>
                </c:pt>
                <c:pt idx="763">
                  <c:v>44755</c:v>
                </c:pt>
                <c:pt idx="764">
                  <c:v>44754</c:v>
                </c:pt>
                <c:pt idx="765">
                  <c:v>44753</c:v>
                </c:pt>
                <c:pt idx="766">
                  <c:v>44750</c:v>
                </c:pt>
                <c:pt idx="767">
                  <c:v>44749</c:v>
                </c:pt>
                <c:pt idx="768">
                  <c:v>44748</c:v>
                </c:pt>
                <c:pt idx="769">
                  <c:v>44747</c:v>
                </c:pt>
                <c:pt idx="770">
                  <c:v>44746</c:v>
                </c:pt>
                <c:pt idx="771">
                  <c:v>44743</c:v>
                </c:pt>
                <c:pt idx="772">
                  <c:v>44742</c:v>
                </c:pt>
                <c:pt idx="773">
                  <c:v>44741</c:v>
                </c:pt>
                <c:pt idx="774">
                  <c:v>44740</c:v>
                </c:pt>
                <c:pt idx="775">
                  <c:v>44739</c:v>
                </c:pt>
                <c:pt idx="776">
                  <c:v>44736</c:v>
                </c:pt>
                <c:pt idx="777">
                  <c:v>44735</c:v>
                </c:pt>
                <c:pt idx="778">
                  <c:v>44734</c:v>
                </c:pt>
                <c:pt idx="779">
                  <c:v>44733</c:v>
                </c:pt>
                <c:pt idx="780">
                  <c:v>44732</c:v>
                </c:pt>
                <c:pt idx="781">
                  <c:v>44729</c:v>
                </c:pt>
                <c:pt idx="782">
                  <c:v>44727</c:v>
                </c:pt>
                <c:pt idx="783">
                  <c:v>44726</c:v>
                </c:pt>
                <c:pt idx="784">
                  <c:v>44725</c:v>
                </c:pt>
                <c:pt idx="785">
                  <c:v>44722</c:v>
                </c:pt>
                <c:pt idx="786">
                  <c:v>44721</c:v>
                </c:pt>
                <c:pt idx="787">
                  <c:v>44720</c:v>
                </c:pt>
                <c:pt idx="788">
                  <c:v>44719</c:v>
                </c:pt>
                <c:pt idx="789">
                  <c:v>44718</c:v>
                </c:pt>
                <c:pt idx="790">
                  <c:v>44715</c:v>
                </c:pt>
                <c:pt idx="791">
                  <c:v>44714</c:v>
                </c:pt>
                <c:pt idx="792">
                  <c:v>44713</c:v>
                </c:pt>
                <c:pt idx="793">
                  <c:v>44712</c:v>
                </c:pt>
                <c:pt idx="794">
                  <c:v>44711</c:v>
                </c:pt>
                <c:pt idx="795">
                  <c:v>44708</c:v>
                </c:pt>
                <c:pt idx="796">
                  <c:v>44707</c:v>
                </c:pt>
                <c:pt idx="797">
                  <c:v>44706</c:v>
                </c:pt>
                <c:pt idx="798">
                  <c:v>44705</c:v>
                </c:pt>
                <c:pt idx="799">
                  <c:v>44704</c:v>
                </c:pt>
                <c:pt idx="800">
                  <c:v>44701</c:v>
                </c:pt>
                <c:pt idx="801">
                  <c:v>44700</c:v>
                </c:pt>
                <c:pt idx="802">
                  <c:v>44699</c:v>
                </c:pt>
                <c:pt idx="803">
                  <c:v>44698</c:v>
                </c:pt>
                <c:pt idx="804">
                  <c:v>44697</c:v>
                </c:pt>
                <c:pt idx="805">
                  <c:v>44694</c:v>
                </c:pt>
                <c:pt idx="806">
                  <c:v>44693</c:v>
                </c:pt>
                <c:pt idx="807">
                  <c:v>44692</c:v>
                </c:pt>
                <c:pt idx="808">
                  <c:v>44691</c:v>
                </c:pt>
                <c:pt idx="809">
                  <c:v>44690</c:v>
                </c:pt>
                <c:pt idx="810">
                  <c:v>44687</c:v>
                </c:pt>
                <c:pt idx="811">
                  <c:v>44686</c:v>
                </c:pt>
                <c:pt idx="812">
                  <c:v>44685</c:v>
                </c:pt>
                <c:pt idx="813">
                  <c:v>44684</c:v>
                </c:pt>
                <c:pt idx="814">
                  <c:v>44683</c:v>
                </c:pt>
                <c:pt idx="815">
                  <c:v>44680</c:v>
                </c:pt>
                <c:pt idx="816">
                  <c:v>44679</c:v>
                </c:pt>
                <c:pt idx="817">
                  <c:v>44678</c:v>
                </c:pt>
                <c:pt idx="818">
                  <c:v>44677</c:v>
                </c:pt>
                <c:pt idx="819">
                  <c:v>44676</c:v>
                </c:pt>
                <c:pt idx="820">
                  <c:v>44673</c:v>
                </c:pt>
                <c:pt idx="821">
                  <c:v>44671</c:v>
                </c:pt>
                <c:pt idx="822">
                  <c:v>44670</c:v>
                </c:pt>
                <c:pt idx="823">
                  <c:v>44669</c:v>
                </c:pt>
                <c:pt idx="824">
                  <c:v>44665</c:v>
                </c:pt>
                <c:pt idx="825">
                  <c:v>44664</c:v>
                </c:pt>
                <c:pt idx="826">
                  <c:v>44663</c:v>
                </c:pt>
                <c:pt idx="827">
                  <c:v>44662</c:v>
                </c:pt>
                <c:pt idx="828">
                  <c:v>44659</c:v>
                </c:pt>
                <c:pt idx="829">
                  <c:v>44658</c:v>
                </c:pt>
                <c:pt idx="830">
                  <c:v>44657</c:v>
                </c:pt>
                <c:pt idx="831">
                  <c:v>44656</c:v>
                </c:pt>
                <c:pt idx="832">
                  <c:v>44655</c:v>
                </c:pt>
                <c:pt idx="833">
                  <c:v>44652</c:v>
                </c:pt>
                <c:pt idx="834">
                  <c:v>44651</c:v>
                </c:pt>
                <c:pt idx="835">
                  <c:v>44650</c:v>
                </c:pt>
                <c:pt idx="836">
                  <c:v>44649</c:v>
                </c:pt>
                <c:pt idx="837">
                  <c:v>44648</c:v>
                </c:pt>
                <c:pt idx="838">
                  <c:v>44645</c:v>
                </c:pt>
                <c:pt idx="839">
                  <c:v>44644</c:v>
                </c:pt>
                <c:pt idx="840">
                  <c:v>44643</c:v>
                </c:pt>
                <c:pt idx="841">
                  <c:v>44642</c:v>
                </c:pt>
                <c:pt idx="842">
                  <c:v>44641</c:v>
                </c:pt>
                <c:pt idx="843">
                  <c:v>44638</c:v>
                </c:pt>
                <c:pt idx="844">
                  <c:v>44637</c:v>
                </c:pt>
                <c:pt idx="845">
                  <c:v>44636</c:v>
                </c:pt>
                <c:pt idx="846">
                  <c:v>44635</c:v>
                </c:pt>
                <c:pt idx="847">
                  <c:v>44634</c:v>
                </c:pt>
                <c:pt idx="848">
                  <c:v>44631</c:v>
                </c:pt>
                <c:pt idx="849">
                  <c:v>44630</c:v>
                </c:pt>
                <c:pt idx="850">
                  <c:v>44629</c:v>
                </c:pt>
                <c:pt idx="851">
                  <c:v>44628</c:v>
                </c:pt>
                <c:pt idx="852">
                  <c:v>44627</c:v>
                </c:pt>
                <c:pt idx="853">
                  <c:v>44624</c:v>
                </c:pt>
                <c:pt idx="854">
                  <c:v>44623</c:v>
                </c:pt>
                <c:pt idx="855">
                  <c:v>44622</c:v>
                </c:pt>
                <c:pt idx="856">
                  <c:v>44617</c:v>
                </c:pt>
                <c:pt idx="857">
                  <c:v>44616</c:v>
                </c:pt>
                <c:pt idx="858">
                  <c:v>44615</c:v>
                </c:pt>
                <c:pt idx="859">
                  <c:v>44614</c:v>
                </c:pt>
                <c:pt idx="860">
                  <c:v>44613</c:v>
                </c:pt>
                <c:pt idx="861">
                  <c:v>44610</c:v>
                </c:pt>
                <c:pt idx="862">
                  <c:v>44609</c:v>
                </c:pt>
                <c:pt idx="863">
                  <c:v>44608</c:v>
                </c:pt>
                <c:pt idx="864">
                  <c:v>44607</c:v>
                </c:pt>
                <c:pt idx="865">
                  <c:v>44606</c:v>
                </c:pt>
                <c:pt idx="866">
                  <c:v>44603</c:v>
                </c:pt>
                <c:pt idx="867">
                  <c:v>44602</c:v>
                </c:pt>
                <c:pt idx="868">
                  <c:v>44601</c:v>
                </c:pt>
                <c:pt idx="869">
                  <c:v>44600</c:v>
                </c:pt>
                <c:pt idx="870">
                  <c:v>44599</c:v>
                </c:pt>
                <c:pt idx="871">
                  <c:v>44596</c:v>
                </c:pt>
                <c:pt idx="872">
                  <c:v>44595</c:v>
                </c:pt>
                <c:pt idx="873">
                  <c:v>44594</c:v>
                </c:pt>
                <c:pt idx="874">
                  <c:v>44593</c:v>
                </c:pt>
                <c:pt idx="875">
                  <c:v>44592</c:v>
                </c:pt>
                <c:pt idx="876">
                  <c:v>44589</c:v>
                </c:pt>
                <c:pt idx="877">
                  <c:v>44588</c:v>
                </c:pt>
                <c:pt idx="878">
                  <c:v>44587</c:v>
                </c:pt>
                <c:pt idx="879">
                  <c:v>44586</c:v>
                </c:pt>
                <c:pt idx="880">
                  <c:v>44585</c:v>
                </c:pt>
                <c:pt idx="881">
                  <c:v>44582</c:v>
                </c:pt>
                <c:pt idx="882">
                  <c:v>44581</c:v>
                </c:pt>
                <c:pt idx="883">
                  <c:v>44580</c:v>
                </c:pt>
                <c:pt idx="884">
                  <c:v>44579</c:v>
                </c:pt>
                <c:pt idx="885">
                  <c:v>44578</c:v>
                </c:pt>
                <c:pt idx="886">
                  <c:v>44575</c:v>
                </c:pt>
                <c:pt idx="887">
                  <c:v>44574</c:v>
                </c:pt>
                <c:pt idx="888">
                  <c:v>44573</c:v>
                </c:pt>
                <c:pt idx="889">
                  <c:v>44572</c:v>
                </c:pt>
                <c:pt idx="890">
                  <c:v>44571</c:v>
                </c:pt>
                <c:pt idx="891">
                  <c:v>44568</c:v>
                </c:pt>
                <c:pt idx="892">
                  <c:v>44567</c:v>
                </c:pt>
                <c:pt idx="893">
                  <c:v>44566</c:v>
                </c:pt>
                <c:pt idx="894">
                  <c:v>44565</c:v>
                </c:pt>
                <c:pt idx="895">
                  <c:v>44564</c:v>
                </c:pt>
                <c:pt idx="896">
                  <c:v>44560</c:v>
                </c:pt>
                <c:pt idx="897">
                  <c:v>44559</c:v>
                </c:pt>
                <c:pt idx="898">
                  <c:v>44558</c:v>
                </c:pt>
                <c:pt idx="899">
                  <c:v>44557</c:v>
                </c:pt>
                <c:pt idx="900">
                  <c:v>44553</c:v>
                </c:pt>
                <c:pt idx="901">
                  <c:v>44552</c:v>
                </c:pt>
                <c:pt idx="902">
                  <c:v>44551</c:v>
                </c:pt>
                <c:pt idx="903">
                  <c:v>44550</c:v>
                </c:pt>
                <c:pt idx="904">
                  <c:v>44547</c:v>
                </c:pt>
                <c:pt idx="905">
                  <c:v>44546</c:v>
                </c:pt>
                <c:pt idx="906">
                  <c:v>44545</c:v>
                </c:pt>
                <c:pt idx="907">
                  <c:v>44544</c:v>
                </c:pt>
                <c:pt idx="908">
                  <c:v>44543</c:v>
                </c:pt>
                <c:pt idx="909">
                  <c:v>44540</c:v>
                </c:pt>
                <c:pt idx="910">
                  <c:v>44539</c:v>
                </c:pt>
                <c:pt idx="911">
                  <c:v>44538</c:v>
                </c:pt>
                <c:pt idx="912">
                  <c:v>44537</c:v>
                </c:pt>
                <c:pt idx="913">
                  <c:v>44536</c:v>
                </c:pt>
                <c:pt idx="914">
                  <c:v>44533</c:v>
                </c:pt>
                <c:pt idx="915">
                  <c:v>44532</c:v>
                </c:pt>
                <c:pt idx="916">
                  <c:v>44531</c:v>
                </c:pt>
                <c:pt idx="917">
                  <c:v>44530</c:v>
                </c:pt>
                <c:pt idx="918">
                  <c:v>44529</c:v>
                </c:pt>
                <c:pt idx="919">
                  <c:v>44526</c:v>
                </c:pt>
                <c:pt idx="920">
                  <c:v>44525</c:v>
                </c:pt>
                <c:pt idx="921">
                  <c:v>44524</c:v>
                </c:pt>
                <c:pt idx="922">
                  <c:v>44523</c:v>
                </c:pt>
                <c:pt idx="923">
                  <c:v>44522</c:v>
                </c:pt>
                <c:pt idx="924">
                  <c:v>44519</c:v>
                </c:pt>
                <c:pt idx="925">
                  <c:v>44518</c:v>
                </c:pt>
                <c:pt idx="926">
                  <c:v>44517</c:v>
                </c:pt>
                <c:pt idx="927">
                  <c:v>44516</c:v>
                </c:pt>
                <c:pt idx="928">
                  <c:v>44512</c:v>
                </c:pt>
                <c:pt idx="929">
                  <c:v>44511</c:v>
                </c:pt>
                <c:pt idx="930">
                  <c:v>44510</c:v>
                </c:pt>
                <c:pt idx="931">
                  <c:v>44509</c:v>
                </c:pt>
                <c:pt idx="932">
                  <c:v>44508</c:v>
                </c:pt>
                <c:pt idx="933">
                  <c:v>44505</c:v>
                </c:pt>
                <c:pt idx="934">
                  <c:v>44504</c:v>
                </c:pt>
                <c:pt idx="935">
                  <c:v>44503</c:v>
                </c:pt>
                <c:pt idx="936">
                  <c:v>44501</c:v>
                </c:pt>
                <c:pt idx="937">
                  <c:v>44498</c:v>
                </c:pt>
                <c:pt idx="938">
                  <c:v>44497</c:v>
                </c:pt>
                <c:pt idx="939">
                  <c:v>44496</c:v>
                </c:pt>
                <c:pt idx="940">
                  <c:v>44495</c:v>
                </c:pt>
                <c:pt idx="941">
                  <c:v>44494</c:v>
                </c:pt>
                <c:pt idx="942">
                  <c:v>44491</c:v>
                </c:pt>
                <c:pt idx="943">
                  <c:v>44490</c:v>
                </c:pt>
                <c:pt idx="944">
                  <c:v>44489</c:v>
                </c:pt>
                <c:pt idx="945">
                  <c:v>44488</c:v>
                </c:pt>
                <c:pt idx="946">
                  <c:v>44487</c:v>
                </c:pt>
                <c:pt idx="947">
                  <c:v>44484</c:v>
                </c:pt>
                <c:pt idx="948">
                  <c:v>44483</c:v>
                </c:pt>
                <c:pt idx="949">
                  <c:v>44482</c:v>
                </c:pt>
                <c:pt idx="950">
                  <c:v>44480</c:v>
                </c:pt>
                <c:pt idx="951">
                  <c:v>44477</c:v>
                </c:pt>
                <c:pt idx="952">
                  <c:v>44476</c:v>
                </c:pt>
                <c:pt idx="953">
                  <c:v>44475</c:v>
                </c:pt>
                <c:pt idx="954">
                  <c:v>44474</c:v>
                </c:pt>
                <c:pt idx="955">
                  <c:v>44473</c:v>
                </c:pt>
                <c:pt idx="956">
                  <c:v>44470</c:v>
                </c:pt>
                <c:pt idx="957">
                  <c:v>44469</c:v>
                </c:pt>
                <c:pt idx="958">
                  <c:v>44468</c:v>
                </c:pt>
                <c:pt idx="959">
                  <c:v>44467</c:v>
                </c:pt>
                <c:pt idx="960">
                  <c:v>44466</c:v>
                </c:pt>
                <c:pt idx="961">
                  <c:v>44463</c:v>
                </c:pt>
                <c:pt idx="962">
                  <c:v>44462</c:v>
                </c:pt>
                <c:pt idx="963">
                  <c:v>44461</c:v>
                </c:pt>
                <c:pt idx="964">
                  <c:v>44460</c:v>
                </c:pt>
                <c:pt idx="965">
                  <c:v>44459</c:v>
                </c:pt>
                <c:pt idx="966">
                  <c:v>44456</c:v>
                </c:pt>
                <c:pt idx="967">
                  <c:v>44455</c:v>
                </c:pt>
                <c:pt idx="968">
                  <c:v>44454</c:v>
                </c:pt>
                <c:pt idx="969">
                  <c:v>44453</c:v>
                </c:pt>
                <c:pt idx="970">
                  <c:v>44452</c:v>
                </c:pt>
                <c:pt idx="971">
                  <c:v>44449</c:v>
                </c:pt>
                <c:pt idx="972">
                  <c:v>44448</c:v>
                </c:pt>
                <c:pt idx="973">
                  <c:v>44447</c:v>
                </c:pt>
                <c:pt idx="974">
                  <c:v>44445</c:v>
                </c:pt>
                <c:pt idx="975">
                  <c:v>44442</c:v>
                </c:pt>
                <c:pt idx="976">
                  <c:v>44441</c:v>
                </c:pt>
                <c:pt idx="977">
                  <c:v>44440</c:v>
                </c:pt>
                <c:pt idx="978">
                  <c:v>44439</c:v>
                </c:pt>
                <c:pt idx="979">
                  <c:v>44438</c:v>
                </c:pt>
                <c:pt idx="980">
                  <c:v>44435</c:v>
                </c:pt>
                <c:pt idx="981">
                  <c:v>44434</c:v>
                </c:pt>
                <c:pt idx="982">
                  <c:v>44433</c:v>
                </c:pt>
                <c:pt idx="983">
                  <c:v>44432</c:v>
                </c:pt>
                <c:pt idx="984">
                  <c:v>44431</c:v>
                </c:pt>
                <c:pt idx="985">
                  <c:v>44428</c:v>
                </c:pt>
                <c:pt idx="986">
                  <c:v>44427</c:v>
                </c:pt>
                <c:pt idx="987">
                  <c:v>44426</c:v>
                </c:pt>
                <c:pt idx="988">
                  <c:v>44425</c:v>
                </c:pt>
                <c:pt idx="989">
                  <c:v>44424</c:v>
                </c:pt>
                <c:pt idx="990">
                  <c:v>44421</c:v>
                </c:pt>
                <c:pt idx="991">
                  <c:v>44420</c:v>
                </c:pt>
                <c:pt idx="992">
                  <c:v>44419</c:v>
                </c:pt>
                <c:pt idx="993">
                  <c:v>44418</c:v>
                </c:pt>
                <c:pt idx="994">
                  <c:v>44417</c:v>
                </c:pt>
                <c:pt idx="995">
                  <c:v>44414</c:v>
                </c:pt>
                <c:pt idx="996">
                  <c:v>44413</c:v>
                </c:pt>
                <c:pt idx="997">
                  <c:v>44412</c:v>
                </c:pt>
                <c:pt idx="998">
                  <c:v>44411</c:v>
                </c:pt>
                <c:pt idx="999">
                  <c:v>44410</c:v>
                </c:pt>
                <c:pt idx="1000">
                  <c:v>44407</c:v>
                </c:pt>
                <c:pt idx="1001">
                  <c:v>44406</c:v>
                </c:pt>
                <c:pt idx="1002">
                  <c:v>44405</c:v>
                </c:pt>
                <c:pt idx="1003">
                  <c:v>44404</c:v>
                </c:pt>
                <c:pt idx="1004">
                  <c:v>44403</c:v>
                </c:pt>
                <c:pt idx="1005">
                  <c:v>44400</c:v>
                </c:pt>
                <c:pt idx="1006">
                  <c:v>44399</c:v>
                </c:pt>
                <c:pt idx="1007">
                  <c:v>44398</c:v>
                </c:pt>
                <c:pt idx="1008">
                  <c:v>44397</c:v>
                </c:pt>
                <c:pt idx="1009">
                  <c:v>44396</c:v>
                </c:pt>
                <c:pt idx="1010">
                  <c:v>44393</c:v>
                </c:pt>
                <c:pt idx="1011">
                  <c:v>44392</c:v>
                </c:pt>
                <c:pt idx="1012">
                  <c:v>44391</c:v>
                </c:pt>
                <c:pt idx="1013">
                  <c:v>44390</c:v>
                </c:pt>
                <c:pt idx="1014">
                  <c:v>44389</c:v>
                </c:pt>
                <c:pt idx="1015">
                  <c:v>44385</c:v>
                </c:pt>
                <c:pt idx="1016">
                  <c:v>44384</c:v>
                </c:pt>
                <c:pt idx="1017">
                  <c:v>44383</c:v>
                </c:pt>
                <c:pt idx="1018">
                  <c:v>44382</c:v>
                </c:pt>
                <c:pt idx="1019">
                  <c:v>44379</c:v>
                </c:pt>
                <c:pt idx="1020">
                  <c:v>44378</c:v>
                </c:pt>
                <c:pt idx="1021">
                  <c:v>44377</c:v>
                </c:pt>
                <c:pt idx="1022">
                  <c:v>44376</c:v>
                </c:pt>
                <c:pt idx="1023">
                  <c:v>44375</c:v>
                </c:pt>
                <c:pt idx="1024">
                  <c:v>44372</c:v>
                </c:pt>
                <c:pt idx="1025">
                  <c:v>44371</c:v>
                </c:pt>
                <c:pt idx="1026">
                  <c:v>44370</c:v>
                </c:pt>
                <c:pt idx="1027">
                  <c:v>44369</c:v>
                </c:pt>
                <c:pt idx="1028">
                  <c:v>44368</c:v>
                </c:pt>
                <c:pt idx="1029">
                  <c:v>44365</c:v>
                </c:pt>
                <c:pt idx="1030">
                  <c:v>44364</c:v>
                </c:pt>
                <c:pt idx="1031">
                  <c:v>44363</c:v>
                </c:pt>
                <c:pt idx="1032">
                  <c:v>44362</c:v>
                </c:pt>
                <c:pt idx="1033">
                  <c:v>44361</c:v>
                </c:pt>
                <c:pt idx="1034">
                  <c:v>44358</c:v>
                </c:pt>
                <c:pt idx="1035">
                  <c:v>44357</c:v>
                </c:pt>
                <c:pt idx="1036">
                  <c:v>44356</c:v>
                </c:pt>
                <c:pt idx="1037">
                  <c:v>44355</c:v>
                </c:pt>
                <c:pt idx="1038">
                  <c:v>44354</c:v>
                </c:pt>
                <c:pt idx="1039">
                  <c:v>44351</c:v>
                </c:pt>
                <c:pt idx="1040">
                  <c:v>44349</c:v>
                </c:pt>
                <c:pt idx="1041">
                  <c:v>44348</c:v>
                </c:pt>
                <c:pt idx="1042">
                  <c:v>44347</c:v>
                </c:pt>
                <c:pt idx="1043">
                  <c:v>44344</c:v>
                </c:pt>
                <c:pt idx="1044">
                  <c:v>44343</c:v>
                </c:pt>
                <c:pt idx="1045">
                  <c:v>44342</c:v>
                </c:pt>
                <c:pt idx="1046">
                  <c:v>44341</c:v>
                </c:pt>
                <c:pt idx="1047">
                  <c:v>44340</c:v>
                </c:pt>
                <c:pt idx="1048">
                  <c:v>44337</c:v>
                </c:pt>
                <c:pt idx="1049">
                  <c:v>44336</c:v>
                </c:pt>
                <c:pt idx="1050">
                  <c:v>44335</c:v>
                </c:pt>
                <c:pt idx="1051">
                  <c:v>44334</c:v>
                </c:pt>
                <c:pt idx="1052">
                  <c:v>44333</c:v>
                </c:pt>
                <c:pt idx="1053">
                  <c:v>44330</c:v>
                </c:pt>
                <c:pt idx="1054">
                  <c:v>44329</c:v>
                </c:pt>
                <c:pt idx="1055">
                  <c:v>44328</c:v>
                </c:pt>
                <c:pt idx="1056">
                  <c:v>44327</c:v>
                </c:pt>
                <c:pt idx="1057">
                  <c:v>44326</c:v>
                </c:pt>
                <c:pt idx="1058">
                  <c:v>44323</c:v>
                </c:pt>
                <c:pt idx="1059">
                  <c:v>44322</c:v>
                </c:pt>
                <c:pt idx="1060">
                  <c:v>44321</c:v>
                </c:pt>
                <c:pt idx="1061">
                  <c:v>44320</c:v>
                </c:pt>
                <c:pt idx="1062">
                  <c:v>44319</c:v>
                </c:pt>
                <c:pt idx="1063">
                  <c:v>44316</c:v>
                </c:pt>
                <c:pt idx="1064">
                  <c:v>44315</c:v>
                </c:pt>
                <c:pt idx="1065">
                  <c:v>44314</c:v>
                </c:pt>
                <c:pt idx="1066">
                  <c:v>44313</c:v>
                </c:pt>
                <c:pt idx="1067">
                  <c:v>44312</c:v>
                </c:pt>
                <c:pt idx="1068">
                  <c:v>44309</c:v>
                </c:pt>
                <c:pt idx="1069">
                  <c:v>44308</c:v>
                </c:pt>
                <c:pt idx="1070">
                  <c:v>44306</c:v>
                </c:pt>
                <c:pt idx="1071">
                  <c:v>44305</c:v>
                </c:pt>
                <c:pt idx="1072">
                  <c:v>44302</c:v>
                </c:pt>
                <c:pt idx="1073">
                  <c:v>44301</c:v>
                </c:pt>
                <c:pt idx="1074">
                  <c:v>44300</c:v>
                </c:pt>
                <c:pt idx="1075">
                  <c:v>44299</c:v>
                </c:pt>
                <c:pt idx="1076">
                  <c:v>44298</c:v>
                </c:pt>
                <c:pt idx="1077">
                  <c:v>44295</c:v>
                </c:pt>
                <c:pt idx="1078">
                  <c:v>44294</c:v>
                </c:pt>
                <c:pt idx="1079">
                  <c:v>44293</c:v>
                </c:pt>
                <c:pt idx="1080">
                  <c:v>44292</c:v>
                </c:pt>
                <c:pt idx="1081">
                  <c:v>44291</c:v>
                </c:pt>
                <c:pt idx="1082">
                  <c:v>44287</c:v>
                </c:pt>
                <c:pt idx="1083">
                  <c:v>44286</c:v>
                </c:pt>
                <c:pt idx="1084">
                  <c:v>44285</c:v>
                </c:pt>
                <c:pt idx="1085">
                  <c:v>44284</c:v>
                </c:pt>
                <c:pt idx="1086">
                  <c:v>44281</c:v>
                </c:pt>
                <c:pt idx="1087">
                  <c:v>44280</c:v>
                </c:pt>
                <c:pt idx="1088">
                  <c:v>44279</c:v>
                </c:pt>
                <c:pt idx="1089">
                  <c:v>44278</c:v>
                </c:pt>
                <c:pt idx="1090">
                  <c:v>44277</c:v>
                </c:pt>
                <c:pt idx="1091">
                  <c:v>44274</c:v>
                </c:pt>
                <c:pt idx="1092">
                  <c:v>44273</c:v>
                </c:pt>
                <c:pt idx="1093">
                  <c:v>44272</c:v>
                </c:pt>
                <c:pt idx="1094">
                  <c:v>44271</c:v>
                </c:pt>
                <c:pt idx="1095">
                  <c:v>44270</c:v>
                </c:pt>
                <c:pt idx="1096">
                  <c:v>44267</c:v>
                </c:pt>
                <c:pt idx="1097">
                  <c:v>44266</c:v>
                </c:pt>
                <c:pt idx="1098">
                  <c:v>44265</c:v>
                </c:pt>
                <c:pt idx="1099">
                  <c:v>44264</c:v>
                </c:pt>
                <c:pt idx="1100">
                  <c:v>44263</c:v>
                </c:pt>
                <c:pt idx="1101">
                  <c:v>44260</c:v>
                </c:pt>
                <c:pt idx="1102">
                  <c:v>44259</c:v>
                </c:pt>
                <c:pt idx="1103">
                  <c:v>44258</c:v>
                </c:pt>
                <c:pt idx="1104">
                  <c:v>44257</c:v>
                </c:pt>
                <c:pt idx="1105">
                  <c:v>44256</c:v>
                </c:pt>
                <c:pt idx="1106">
                  <c:v>44253</c:v>
                </c:pt>
                <c:pt idx="1107">
                  <c:v>44252</c:v>
                </c:pt>
                <c:pt idx="1108">
                  <c:v>44251</c:v>
                </c:pt>
                <c:pt idx="1109">
                  <c:v>44250</c:v>
                </c:pt>
                <c:pt idx="1110">
                  <c:v>44249</c:v>
                </c:pt>
                <c:pt idx="1111">
                  <c:v>44246</c:v>
                </c:pt>
                <c:pt idx="1112">
                  <c:v>44245</c:v>
                </c:pt>
                <c:pt idx="1113">
                  <c:v>44244</c:v>
                </c:pt>
                <c:pt idx="1114">
                  <c:v>44239</c:v>
                </c:pt>
                <c:pt idx="1115">
                  <c:v>44238</c:v>
                </c:pt>
                <c:pt idx="1116">
                  <c:v>44237</c:v>
                </c:pt>
                <c:pt idx="1117">
                  <c:v>44236</c:v>
                </c:pt>
                <c:pt idx="1118">
                  <c:v>44235</c:v>
                </c:pt>
                <c:pt idx="1119">
                  <c:v>44232</c:v>
                </c:pt>
                <c:pt idx="1120">
                  <c:v>44231</c:v>
                </c:pt>
                <c:pt idx="1121">
                  <c:v>44230</c:v>
                </c:pt>
                <c:pt idx="1122">
                  <c:v>44229</c:v>
                </c:pt>
                <c:pt idx="1123">
                  <c:v>44228</c:v>
                </c:pt>
                <c:pt idx="1124">
                  <c:v>44225</c:v>
                </c:pt>
                <c:pt idx="1125">
                  <c:v>44224</c:v>
                </c:pt>
                <c:pt idx="1126">
                  <c:v>44223</c:v>
                </c:pt>
                <c:pt idx="1127">
                  <c:v>44222</c:v>
                </c:pt>
              </c:numCache>
            </c:numRef>
          </c:cat>
          <c:val>
            <c:numRef>
              <c:f>'Liquidez e Mercado'!$G$10:$G$1137</c:f>
              <c:numCache>
                <c:formatCode>0</c:formatCode>
                <c:ptCount val="1128"/>
                <c:pt idx="0">
                  <c:v>4.3470242900000002</c:v>
                </c:pt>
                <c:pt idx="1">
                  <c:v>4.1138180800000006</c:v>
                </c:pt>
                <c:pt idx="2">
                  <c:v>4.2042677800000003</c:v>
                </c:pt>
                <c:pt idx="3">
                  <c:v>4.3955636799999995</c:v>
                </c:pt>
                <c:pt idx="4">
                  <c:v>3.8968838800000003</c:v>
                </c:pt>
                <c:pt idx="5">
                  <c:v>3.9330250800000002</c:v>
                </c:pt>
                <c:pt idx="6">
                  <c:v>4.0809652200000004</c:v>
                </c:pt>
                <c:pt idx="7">
                  <c:v>4.2800793200000005</c:v>
                </c:pt>
                <c:pt idx="8">
                  <c:v>4.3537842200000005</c:v>
                </c:pt>
                <c:pt idx="9">
                  <c:v>4.2064600199999997</c:v>
                </c:pt>
                <c:pt idx="10">
                  <c:v>4.2200327199999998</c:v>
                </c:pt>
                <c:pt idx="11">
                  <c:v>5.4062808200000001</c:v>
                </c:pt>
                <c:pt idx="12">
                  <c:v>5.7363435199999993</c:v>
                </c:pt>
                <c:pt idx="13">
                  <c:v>6.1030348200000004</c:v>
                </c:pt>
                <c:pt idx="14">
                  <c:v>5.9843158899999995</c:v>
                </c:pt>
                <c:pt idx="15">
                  <c:v>5.6672634899999998</c:v>
                </c:pt>
                <c:pt idx="16">
                  <c:v>5.5868422899999999</c:v>
                </c:pt>
                <c:pt idx="17">
                  <c:v>5.8312160900000007</c:v>
                </c:pt>
                <c:pt idx="18">
                  <c:v>5.730036590000001</c:v>
                </c:pt>
                <c:pt idx="19">
                  <c:v>5.8820136900000008</c:v>
                </c:pt>
                <c:pt idx="20">
                  <c:v>5.9845932600000005</c:v>
                </c:pt>
                <c:pt idx="21">
                  <c:v>5.9827417700000005</c:v>
                </c:pt>
                <c:pt idx="22">
                  <c:v>6.34457117</c:v>
                </c:pt>
                <c:pt idx="23">
                  <c:v>6.3618870699999999</c:v>
                </c:pt>
                <c:pt idx="24">
                  <c:v>6.5279127700000004</c:v>
                </c:pt>
                <c:pt idx="25">
                  <c:v>6.4524796699999989</c:v>
                </c:pt>
                <c:pt idx="26">
                  <c:v>6.342263169999999</c:v>
                </c:pt>
                <c:pt idx="27">
                  <c:v>6.2746069699999989</c:v>
                </c:pt>
                <c:pt idx="28">
                  <c:v>6.0207115099999999</c:v>
                </c:pt>
                <c:pt idx="29">
                  <c:v>5.9055944899999995</c:v>
                </c:pt>
                <c:pt idx="30">
                  <c:v>6.323308589999999</c:v>
                </c:pt>
                <c:pt idx="31">
                  <c:v>5.0445535399999999</c:v>
                </c:pt>
                <c:pt idx="32">
                  <c:v>4.5796315400000012</c:v>
                </c:pt>
                <c:pt idx="33">
                  <c:v>4.150872370000001</c:v>
                </c:pt>
                <c:pt idx="34">
                  <c:v>4.3590220000000004</c:v>
                </c:pt>
                <c:pt idx="35">
                  <c:v>4.6867802999999997</c:v>
                </c:pt>
                <c:pt idx="36">
                  <c:v>4.8665086999999998</c:v>
                </c:pt>
                <c:pt idx="37">
                  <c:v>5.0283006000000006</c:v>
                </c:pt>
                <c:pt idx="38">
                  <c:v>5.1517232000000002</c:v>
                </c:pt>
                <c:pt idx="39">
                  <c:v>5.5607912000000006</c:v>
                </c:pt>
                <c:pt idx="40">
                  <c:v>5.5455719000000006</c:v>
                </c:pt>
                <c:pt idx="41">
                  <c:v>5.6725114000000003</c:v>
                </c:pt>
                <c:pt idx="42">
                  <c:v>5.2588973000000001</c:v>
                </c:pt>
                <c:pt idx="43">
                  <c:v>5.0244610000000005</c:v>
                </c:pt>
                <c:pt idx="44">
                  <c:v>5.2223104000000014</c:v>
                </c:pt>
                <c:pt idx="45">
                  <c:v>5.2051132000000013</c:v>
                </c:pt>
                <c:pt idx="46">
                  <c:v>5.3308643000000009</c:v>
                </c:pt>
                <c:pt idx="47">
                  <c:v>5.1683567999999998</c:v>
                </c:pt>
                <c:pt idx="48">
                  <c:v>5.2575537599999995</c:v>
                </c:pt>
                <c:pt idx="49">
                  <c:v>5.2773365800000001</c:v>
                </c:pt>
                <c:pt idx="50">
                  <c:v>4.94059808</c:v>
                </c:pt>
                <c:pt idx="51">
                  <c:v>5.5569750300000003</c:v>
                </c:pt>
                <c:pt idx="52">
                  <c:v>5.8503956300000004</c:v>
                </c:pt>
                <c:pt idx="53">
                  <c:v>5.905823100000001</c:v>
                </c:pt>
                <c:pt idx="54">
                  <c:v>5.9979994000000003</c:v>
                </c:pt>
                <c:pt idx="55">
                  <c:v>5.684247</c:v>
                </c:pt>
                <c:pt idx="56">
                  <c:v>5.8101738999999997</c:v>
                </c:pt>
                <c:pt idx="57">
                  <c:v>5.9261315999999988</c:v>
                </c:pt>
                <c:pt idx="58">
                  <c:v>5.7860065000000001</c:v>
                </c:pt>
                <c:pt idx="59">
                  <c:v>5.249231</c:v>
                </c:pt>
                <c:pt idx="60">
                  <c:v>5.8649035999999999</c:v>
                </c:pt>
                <c:pt idx="61">
                  <c:v>6.5901549999999993</c:v>
                </c:pt>
                <c:pt idx="62">
                  <c:v>6.6987461999999995</c:v>
                </c:pt>
                <c:pt idx="63">
                  <c:v>6.7681628999999992</c:v>
                </c:pt>
                <c:pt idx="64">
                  <c:v>6.8272435999999992</c:v>
                </c:pt>
                <c:pt idx="65">
                  <c:v>7.0711361999999998</c:v>
                </c:pt>
                <c:pt idx="66">
                  <c:v>7.2280122999999996</c:v>
                </c:pt>
                <c:pt idx="67">
                  <c:v>7.3993666999999999</c:v>
                </c:pt>
                <c:pt idx="68">
                  <c:v>7.6013873999999992</c:v>
                </c:pt>
                <c:pt idx="69">
                  <c:v>7.9499345999999997</c:v>
                </c:pt>
                <c:pt idx="70">
                  <c:v>15.8641995</c:v>
                </c:pt>
                <c:pt idx="71">
                  <c:v>15.351285599999999</c:v>
                </c:pt>
                <c:pt idx="72">
                  <c:v>15.184343</c:v>
                </c:pt>
                <c:pt idx="73">
                  <c:v>16.3183112</c:v>
                </c:pt>
                <c:pt idx="74">
                  <c:v>16.927985899999999</c:v>
                </c:pt>
                <c:pt idx="75">
                  <c:v>17.2276238</c:v>
                </c:pt>
                <c:pt idx="76">
                  <c:v>16.871503509999997</c:v>
                </c:pt>
                <c:pt idx="77">
                  <c:v>16.69094711</c:v>
                </c:pt>
                <c:pt idx="78">
                  <c:v>16.949192310000001</c:v>
                </c:pt>
                <c:pt idx="79">
                  <c:v>17.278516710000002</c:v>
                </c:pt>
                <c:pt idx="80">
                  <c:v>18.69098061</c:v>
                </c:pt>
                <c:pt idx="81">
                  <c:v>17.985448310000002</c:v>
                </c:pt>
                <c:pt idx="82">
                  <c:v>18.57590501</c:v>
                </c:pt>
                <c:pt idx="83">
                  <c:v>18.571699210000002</c:v>
                </c:pt>
                <c:pt idx="84">
                  <c:v>18.115085969999999</c:v>
                </c:pt>
                <c:pt idx="85">
                  <c:v>17.917448270000005</c:v>
                </c:pt>
                <c:pt idx="86">
                  <c:v>17.934186269999998</c:v>
                </c:pt>
                <c:pt idx="87">
                  <c:v>18.05757607</c:v>
                </c:pt>
                <c:pt idx="88">
                  <c:v>17.98928257</c:v>
                </c:pt>
                <c:pt idx="89">
                  <c:v>17.706618670000001</c:v>
                </c:pt>
                <c:pt idx="90">
                  <c:v>9.5828156799999995</c:v>
                </c:pt>
                <c:pt idx="91">
                  <c:v>9.5667102799999988</c:v>
                </c:pt>
                <c:pt idx="92">
                  <c:v>9.5138655799999974</c:v>
                </c:pt>
                <c:pt idx="93">
                  <c:v>8.5719338800000013</c:v>
                </c:pt>
                <c:pt idx="94">
                  <c:v>7.9350904799999986</c:v>
                </c:pt>
                <c:pt idx="95">
                  <c:v>8.1225436799999979</c:v>
                </c:pt>
                <c:pt idx="96">
                  <c:v>8.352408969999999</c:v>
                </c:pt>
                <c:pt idx="97">
                  <c:v>8.0613099699999982</c:v>
                </c:pt>
                <c:pt idx="98">
                  <c:v>8.0897521699999988</c:v>
                </c:pt>
                <c:pt idx="99">
                  <c:v>7.6937169699999988</c:v>
                </c:pt>
                <c:pt idx="100">
                  <c:v>5.7066676699999999</c:v>
                </c:pt>
                <c:pt idx="101">
                  <c:v>5.70475697</c:v>
                </c:pt>
                <c:pt idx="102">
                  <c:v>5.2799907700000004</c:v>
                </c:pt>
                <c:pt idx="103">
                  <c:v>5.1801351799999997</c:v>
                </c:pt>
                <c:pt idx="104">
                  <c:v>5.1796396999999992</c:v>
                </c:pt>
                <c:pt idx="105">
                  <c:v>5.1564287999999996</c:v>
                </c:pt>
                <c:pt idx="106">
                  <c:v>4.9512092999999995</c:v>
                </c:pt>
                <c:pt idx="107">
                  <c:v>4.8324917999999997</c:v>
                </c:pt>
                <c:pt idx="108">
                  <c:v>4.6793568999999993</c:v>
                </c:pt>
                <c:pt idx="109">
                  <c:v>4.6142531000000009</c:v>
                </c:pt>
                <c:pt idx="110">
                  <c:v>4.6304397800000014</c:v>
                </c:pt>
                <c:pt idx="111">
                  <c:v>4.6978482800000005</c:v>
                </c:pt>
                <c:pt idx="112">
                  <c:v>4.5626217800000006</c:v>
                </c:pt>
                <c:pt idx="113">
                  <c:v>4.3512248299999987</c:v>
                </c:pt>
                <c:pt idx="114">
                  <c:v>4.1705692299999999</c:v>
                </c:pt>
                <c:pt idx="115">
                  <c:v>3.5803714400000004</c:v>
                </c:pt>
                <c:pt idx="116">
                  <c:v>3.3202619800000006</c:v>
                </c:pt>
                <c:pt idx="117">
                  <c:v>3.2074161300000004</c:v>
                </c:pt>
                <c:pt idx="118">
                  <c:v>2.9706421299999994</c:v>
                </c:pt>
                <c:pt idx="119">
                  <c:v>2.8270936899999999</c:v>
                </c:pt>
                <c:pt idx="120">
                  <c:v>2.8145505899999996</c:v>
                </c:pt>
                <c:pt idx="121">
                  <c:v>3.0032413900000003</c:v>
                </c:pt>
                <c:pt idx="122">
                  <c:v>2.8712462900000002</c:v>
                </c:pt>
                <c:pt idx="123">
                  <c:v>3.1074100800000002</c:v>
                </c:pt>
                <c:pt idx="124">
                  <c:v>3.2985144000000002</c:v>
                </c:pt>
                <c:pt idx="125">
                  <c:v>3.4771626000000007</c:v>
                </c:pt>
                <c:pt idx="126">
                  <c:v>3.2512379000000005</c:v>
                </c:pt>
                <c:pt idx="127">
                  <c:v>4.0341966000000005</c:v>
                </c:pt>
                <c:pt idx="128">
                  <c:v>4.6089624000000002</c:v>
                </c:pt>
                <c:pt idx="129">
                  <c:v>4.8859332999999996</c:v>
                </c:pt>
                <c:pt idx="130">
                  <c:v>5.191698510000001</c:v>
                </c:pt>
                <c:pt idx="131">
                  <c:v>5.2463769100000004</c:v>
                </c:pt>
                <c:pt idx="132">
                  <c:v>5.2501124100000007</c:v>
                </c:pt>
                <c:pt idx="133">
                  <c:v>5.3346998600000006</c:v>
                </c:pt>
                <c:pt idx="134">
                  <c:v>6.3523128600000005</c:v>
                </c:pt>
                <c:pt idx="135">
                  <c:v>6.44434445</c:v>
                </c:pt>
                <c:pt idx="136">
                  <c:v>6.5408498100000001</c:v>
                </c:pt>
                <c:pt idx="137">
                  <c:v>6.7337187599999995</c:v>
                </c:pt>
                <c:pt idx="138">
                  <c:v>6.6841835599999992</c:v>
                </c:pt>
                <c:pt idx="139">
                  <c:v>6.667326619999999</c:v>
                </c:pt>
                <c:pt idx="140">
                  <c:v>6.9612613199999993</c:v>
                </c:pt>
                <c:pt idx="141">
                  <c:v>6.7192703199999988</c:v>
                </c:pt>
                <c:pt idx="142">
                  <c:v>6.7376317199999987</c:v>
                </c:pt>
                <c:pt idx="143">
                  <c:v>6.4898192499999992</c:v>
                </c:pt>
                <c:pt idx="144">
                  <c:v>6.3363440499999992</c:v>
                </c:pt>
                <c:pt idx="145">
                  <c:v>6.4312954499999986</c:v>
                </c:pt>
                <c:pt idx="146">
                  <c:v>6.547550949999998</c:v>
                </c:pt>
                <c:pt idx="147">
                  <c:v>5.627926350000001</c:v>
                </c:pt>
                <c:pt idx="148">
                  <c:v>4.9953672100000013</c:v>
                </c:pt>
                <c:pt idx="149">
                  <c:v>5.6769209100000007</c:v>
                </c:pt>
                <c:pt idx="150">
                  <c:v>5.4193288200000005</c:v>
                </c:pt>
                <c:pt idx="151">
                  <c:v>5.4056784199999992</c:v>
                </c:pt>
                <c:pt idx="152">
                  <c:v>5.5124943199999992</c:v>
                </c:pt>
                <c:pt idx="153">
                  <c:v>5.3414808499999991</c:v>
                </c:pt>
                <c:pt idx="154">
                  <c:v>4.2814023499999996</c:v>
                </c:pt>
                <c:pt idx="155">
                  <c:v>4.20562959</c:v>
                </c:pt>
                <c:pt idx="156">
                  <c:v>4.1231335100000006</c:v>
                </c:pt>
                <c:pt idx="157">
                  <c:v>4.00156461</c:v>
                </c:pt>
                <c:pt idx="158">
                  <c:v>4.2468435100000006</c:v>
                </c:pt>
                <c:pt idx="159">
                  <c:v>4.2180553300000012</c:v>
                </c:pt>
                <c:pt idx="160">
                  <c:v>4.0538881300000007</c:v>
                </c:pt>
                <c:pt idx="161">
                  <c:v>4.0748333299999997</c:v>
                </c:pt>
                <c:pt idx="162">
                  <c:v>4.44534553</c:v>
                </c:pt>
                <c:pt idx="163">
                  <c:v>5.6031642000000002</c:v>
                </c:pt>
                <c:pt idx="164">
                  <c:v>5.8284811000000003</c:v>
                </c:pt>
                <c:pt idx="165">
                  <c:v>5.797626300000001</c:v>
                </c:pt>
                <c:pt idx="166">
                  <c:v>6.057564600000001</c:v>
                </c:pt>
                <c:pt idx="167">
                  <c:v>6.0913886000000019</c:v>
                </c:pt>
                <c:pt idx="168">
                  <c:v>6.5871404400000015</c:v>
                </c:pt>
                <c:pt idx="169">
                  <c:v>5.822409340000001</c:v>
                </c:pt>
                <c:pt idx="170">
                  <c:v>6.1228588300000002</c:v>
                </c:pt>
                <c:pt idx="171">
                  <c:v>6.4140771300000008</c:v>
                </c:pt>
                <c:pt idx="172">
                  <c:v>6.8828758300000006</c:v>
                </c:pt>
                <c:pt idx="173">
                  <c:v>7.2062375000000012</c:v>
                </c:pt>
                <c:pt idx="174">
                  <c:v>7.5419521999999999</c:v>
                </c:pt>
                <c:pt idx="175">
                  <c:v>8.1229739599999995</c:v>
                </c:pt>
                <c:pt idx="176">
                  <c:v>8.383389639999999</c:v>
                </c:pt>
                <c:pt idx="177">
                  <c:v>8.6880888400000007</c:v>
                </c:pt>
                <c:pt idx="178">
                  <c:v>8.4498958399999999</c:v>
                </c:pt>
                <c:pt idx="179">
                  <c:v>9.3371260999999972</c:v>
                </c:pt>
                <c:pt idx="180">
                  <c:v>9.2402024000000011</c:v>
                </c:pt>
                <c:pt idx="181">
                  <c:v>9.2720263999999997</c:v>
                </c:pt>
                <c:pt idx="182">
                  <c:v>8.6312031000000005</c:v>
                </c:pt>
                <c:pt idx="183">
                  <c:v>7.7009470000000002</c:v>
                </c:pt>
                <c:pt idx="184">
                  <c:v>7.4051966400000007</c:v>
                </c:pt>
                <c:pt idx="185">
                  <c:v>7.4976830400000001</c:v>
                </c:pt>
                <c:pt idx="186">
                  <c:v>7.2758560399999999</c:v>
                </c:pt>
                <c:pt idx="187">
                  <c:v>7.38172534</c:v>
                </c:pt>
                <c:pt idx="188">
                  <c:v>6.8484731200000022</c:v>
                </c:pt>
                <c:pt idx="189">
                  <c:v>6.6180070300000002</c:v>
                </c:pt>
                <c:pt idx="190">
                  <c:v>6.3350197300000008</c:v>
                </c:pt>
                <c:pt idx="191">
                  <c:v>6.0440760300000003</c:v>
                </c:pt>
                <c:pt idx="192">
                  <c:v>5.5326425299999995</c:v>
                </c:pt>
                <c:pt idx="193">
                  <c:v>5.5126022300000006</c:v>
                </c:pt>
                <c:pt idx="194">
                  <c:v>9.5099050299999988</c:v>
                </c:pt>
                <c:pt idx="195">
                  <c:v>8.9137081900000013</c:v>
                </c:pt>
                <c:pt idx="196">
                  <c:v>8.6323972300000023</c:v>
                </c:pt>
                <c:pt idx="197">
                  <c:v>8.3964714300000001</c:v>
                </c:pt>
                <c:pt idx="198">
                  <c:v>8.2756582900000009</c:v>
                </c:pt>
                <c:pt idx="199">
                  <c:v>7.4064277100000009</c:v>
                </c:pt>
                <c:pt idx="200">
                  <c:v>7.2424393500000006</c:v>
                </c:pt>
                <c:pt idx="201">
                  <c:v>7.1669407500000002</c:v>
                </c:pt>
                <c:pt idx="202">
                  <c:v>7.2412019499999998</c:v>
                </c:pt>
                <c:pt idx="203">
                  <c:v>7.00498975</c:v>
                </c:pt>
                <c:pt idx="204">
                  <c:v>7.0107512600000002</c:v>
                </c:pt>
                <c:pt idx="205">
                  <c:v>6.57526279</c:v>
                </c:pt>
                <c:pt idx="206">
                  <c:v>6.5789720899999988</c:v>
                </c:pt>
                <c:pt idx="207">
                  <c:v>6.3295212999999997</c:v>
                </c:pt>
                <c:pt idx="208">
                  <c:v>7.0430206199999992</c:v>
                </c:pt>
                <c:pt idx="209">
                  <c:v>7.8709856099999991</c:v>
                </c:pt>
                <c:pt idx="210">
                  <c:v>7.8562588499999997</c:v>
                </c:pt>
                <c:pt idx="211">
                  <c:v>7.6681062799999991</c:v>
                </c:pt>
                <c:pt idx="212">
                  <c:v>7.5402476899999993</c:v>
                </c:pt>
                <c:pt idx="213">
                  <c:v>7.2592847299999992</c:v>
                </c:pt>
                <c:pt idx="214">
                  <c:v>2.85347426</c:v>
                </c:pt>
                <c:pt idx="215">
                  <c:v>2.9616221</c:v>
                </c:pt>
                <c:pt idx="216">
                  <c:v>3.1275672599999997</c:v>
                </c:pt>
                <c:pt idx="217">
                  <c:v>3.3792914600000006</c:v>
                </c:pt>
                <c:pt idx="218">
                  <c:v>3.7564864</c:v>
                </c:pt>
                <c:pt idx="219">
                  <c:v>3.7858285</c:v>
                </c:pt>
                <c:pt idx="220">
                  <c:v>3.8234719799999999</c:v>
                </c:pt>
                <c:pt idx="221">
                  <c:v>5.370649779999999</c:v>
                </c:pt>
                <c:pt idx="222">
                  <c:v>5.2881929799999998</c:v>
                </c:pt>
                <c:pt idx="223">
                  <c:v>5.3837982800000006</c:v>
                </c:pt>
                <c:pt idx="224">
                  <c:v>5.596852329999999</c:v>
                </c:pt>
                <c:pt idx="225">
                  <c:v>5.6473333999999991</c:v>
                </c:pt>
                <c:pt idx="226">
                  <c:v>5.5448558599999993</c:v>
                </c:pt>
                <c:pt idx="227">
                  <c:v>5.5654516999999997</c:v>
                </c:pt>
                <c:pt idx="228">
                  <c:v>5.1193951999999996</c:v>
                </c:pt>
                <c:pt idx="229">
                  <c:v>4.5946382000000003</c:v>
                </c:pt>
                <c:pt idx="230">
                  <c:v>4.8452997599999996</c:v>
                </c:pt>
                <c:pt idx="231">
                  <c:v>4.9713476299999995</c:v>
                </c:pt>
                <c:pt idx="232">
                  <c:v>4.9671219200000003</c:v>
                </c:pt>
                <c:pt idx="233">
                  <c:v>4.9602911799999996</c:v>
                </c:pt>
                <c:pt idx="234">
                  <c:v>4.8923486499999997</c:v>
                </c:pt>
                <c:pt idx="235">
                  <c:v>4.9495723499999995</c:v>
                </c:pt>
                <c:pt idx="236">
                  <c:v>4.7443785499999995</c:v>
                </c:pt>
                <c:pt idx="237">
                  <c:v>4.6466878499999993</c:v>
                </c:pt>
                <c:pt idx="238">
                  <c:v>4.2353965499999999</c:v>
                </c:pt>
                <c:pt idx="239">
                  <c:v>4.1545453299999995</c:v>
                </c:pt>
                <c:pt idx="240">
                  <c:v>4.1098858099999998</c:v>
                </c:pt>
                <c:pt idx="241">
                  <c:v>2.56343481</c:v>
                </c:pt>
                <c:pt idx="242">
                  <c:v>2.6460570099999998</c:v>
                </c:pt>
                <c:pt idx="243">
                  <c:v>2.5418700099999998</c:v>
                </c:pt>
                <c:pt idx="244">
                  <c:v>2.2777474100000004</c:v>
                </c:pt>
                <c:pt idx="245">
                  <c:v>2.29872371</c:v>
                </c:pt>
                <c:pt idx="246">
                  <c:v>2.2735661499999997</c:v>
                </c:pt>
                <c:pt idx="247">
                  <c:v>2.4782804</c:v>
                </c:pt>
                <c:pt idx="248">
                  <c:v>2.2030766000000002</c:v>
                </c:pt>
                <c:pt idx="249">
                  <c:v>1.8447908</c:v>
                </c:pt>
                <c:pt idx="250">
                  <c:v>1.536435</c:v>
                </c:pt>
                <c:pt idx="251">
                  <c:v>1.38951</c:v>
                </c:pt>
                <c:pt idx="252">
                  <c:v>1.381518</c:v>
                </c:pt>
                <c:pt idx="253">
                  <c:v>1.376152</c:v>
                </c:pt>
                <c:pt idx="254">
                  <c:v>1.4938658</c:v>
                </c:pt>
                <c:pt idx="255">
                  <c:v>1.4413108000000001</c:v>
                </c:pt>
                <c:pt idx="256">
                  <c:v>1.6275186000000001</c:v>
                </c:pt>
                <c:pt idx="257">
                  <c:v>1.5468652000000003</c:v>
                </c:pt>
                <c:pt idx="258">
                  <c:v>1.9237637000000001</c:v>
                </c:pt>
                <c:pt idx="259">
                  <c:v>2.2867469000000002</c:v>
                </c:pt>
                <c:pt idx="260">
                  <c:v>2.4869568000000002</c:v>
                </c:pt>
                <c:pt idx="261">
                  <c:v>2.8707026</c:v>
                </c:pt>
                <c:pt idx="262">
                  <c:v>3.3531787999999998</c:v>
                </c:pt>
                <c:pt idx="263">
                  <c:v>3.7540736999999997</c:v>
                </c:pt>
                <c:pt idx="264">
                  <c:v>3.9681579</c:v>
                </c:pt>
                <c:pt idx="265">
                  <c:v>4.0245885000000001</c:v>
                </c:pt>
                <c:pt idx="266">
                  <c:v>4.1524352999999996</c:v>
                </c:pt>
                <c:pt idx="267">
                  <c:v>4.0028240999999998</c:v>
                </c:pt>
                <c:pt idx="268">
                  <c:v>4.1750135999999998</c:v>
                </c:pt>
                <c:pt idx="269">
                  <c:v>4.2986537999999994</c:v>
                </c:pt>
                <c:pt idx="270">
                  <c:v>4.3472634100000001</c:v>
                </c:pt>
                <c:pt idx="271">
                  <c:v>4.8397777099999999</c:v>
                </c:pt>
                <c:pt idx="272">
                  <c:v>4.93960591</c:v>
                </c:pt>
                <c:pt idx="273">
                  <c:v>5.1441610099999995</c:v>
                </c:pt>
                <c:pt idx="274">
                  <c:v>12.28305821</c:v>
                </c:pt>
                <c:pt idx="275">
                  <c:v>42.223885209999999</c:v>
                </c:pt>
                <c:pt idx="276">
                  <c:v>42.086737579999998</c:v>
                </c:pt>
                <c:pt idx="277">
                  <c:v>41.859168770000004</c:v>
                </c:pt>
                <c:pt idx="278">
                  <c:v>41.706059270000004</c:v>
                </c:pt>
                <c:pt idx="279">
                  <c:v>41.423329029999998</c:v>
                </c:pt>
                <c:pt idx="280">
                  <c:v>41.617361830000007</c:v>
                </c:pt>
                <c:pt idx="281">
                  <c:v>41.249810230000001</c:v>
                </c:pt>
                <c:pt idx="282">
                  <c:v>40.790951830000004</c:v>
                </c:pt>
                <c:pt idx="283">
                  <c:v>40.585854330000004</c:v>
                </c:pt>
                <c:pt idx="284">
                  <c:v>40.538640330000007</c:v>
                </c:pt>
                <c:pt idx="285">
                  <c:v>40.515535630000002</c:v>
                </c:pt>
                <c:pt idx="286">
                  <c:v>40.519619230000004</c:v>
                </c:pt>
                <c:pt idx="287">
                  <c:v>40.529102930000001</c:v>
                </c:pt>
                <c:pt idx="288">
                  <c:v>40.417343670000001</c:v>
                </c:pt>
                <c:pt idx="289">
                  <c:v>40.410216370000008</c:v>
                </c:pt>
                <c:pt idx="290">
                  <c:v>40.374105820000011</c:v>
                </c:pt>
                <c:pt idx="291">
                  <c:v>39.873425090000005</c:v>
                </c:pt>
                <c:pt idx="292">
                  <c:v>39.825979570000008</c:v>
                </c:pt>
                <c:pt idx="293">
                  <c:v>39.659649320000007</c:v>
                </c:pt>
                <c:pt idx="294">
                  <c:v>32.547543419999997</c:v>
                </c:pt>
                <c:pt idx="295">
                  <c:v>2.71512552</c:v>
                </c:pt>
                <c:pt idx="296">
                  <c:v>2.8249822499999997</c:v>
                </c:pt>
                <c:pt idx="297">
                  <c:v>3.3256329600000001</c:v>
                </c:pt>
                <c:pt idx="298">
                  <c:v>3.18431709</c:v>
                </c:pt>
                <c:pt idx="299">
                  <c:v>3.14114212</c:v>
                </c:pt>
                <c:pt idx="300">
                  <c:v>2.95077772</c:v>
                </c:pt>
                <c:pt idx="301">
                  <c:v>3.1196394199999999</c:v>
                </c:pt>
                <c:pt idx="302">
                  <c:v>3.04232266</c:v>
                </c:pt>
                <c:pt idx="303">
                  <c:v>3.0925992599999996</c:v>
                </c:pt>
                <c:pt idx="304">
                  <c:v>2.9984498900000003</c:v>
                </c:pt>
                <c:pt idx="305">
                  <c:v>3.2131067899999999</c:v>
                </c:pt>
                <c:pt idx="306">
                  <c:v>3.2200838899999997</c:v>
                </c:pt>
                <c:pt idx="307">
                  <c:v>3.6426399899999997</c:v>
                </c:pt>
                <c:pt idx="308">
                  <c:v>3.7474938500000001</c:v>
                </c:pt>
                <c:pt idx="309">
                  <c:v>3.75064325</c:v>
                </c:pt>
                <c:pt idx="310">
                  <c:v>3.8128190899999996</c:v>
                </c:pt>
                <c:pt idx="311">
                  <c:v>3.8939718399999994</c:v>
                </c:pt>
                <c:pt idx="312">
                  <c:v>4.0580786599999996</c:v>
                </c:pt>
                <c:pt idx="313">
                  <c:v>4.2624394099999989</c:v>
                </c:pt>
                <c:pt idx="314">
                  <c:v>4.2797506099999998</c:v>
                </c:pt>
                <c:pt idx="315">
                  <c:v>4.1384597100000002</c:v>
                </c:pt>
                <c:pt idx="316">
                  <c:v>4.0825181099999996</c:v>
                </c:pt>
                <c:pt idx="317">
                  <c:v>3.6279088199999991</c:v>
                </c:pt>
                <c:pt idx="318">
                  <c:v>3.8192194899999992</c:v>
                </c:pt>
                <c:pt idx="319">
                  <c:v>3.8580394299999994</c:v>
                </c:pt>
                <c:pt idx="320">
                  <c:v>3.7898389299999993</c:v>
                </c:pt>
                <c:pt idx="321">
                  <c:v>3.5397037399999998</c:v>
                </c:pt>
                <c:pt idx="322">
                  <c:v>3.5244006999999997</c:v>
                </c:pt>
                <c:pt idx="323">
                  <c:v>3.4554091999999996</c:v>
                </c:pt>
                <c:pt idx="324">
                  <c:v>3.4909852699999995</c:v>
                </c:pt>
                <c:pt idx="325">
                  <c:v>3.3945352699999991</c:v>
                </c:pt>
                <c:pt idx="326">
                  <c:v>3.4004138699999995</c:v>
                </c:pt>
                <c:pt idx="327">
                  <c:v>3.0712809699999997</c:v>
                </c:pt>
                <c:pt idx="328">
                  <c:v>2.9168671100000005</c:v>
                </c:pt>
                <c:pt idx="329">
                  <c:v>2.9951464100000003</c:v>
                </c:pt>
                <c:pt idx="330">
                  <c:v>3.06186691</c:v>
                </c:pt>
                <c:pt idx="331">
                  <c:v>3.1550360900000003</c:v>
                </c:pt>
                <c:pt idx="332">
                  <c:v>3.0462463900000003</c:v>
                </c:pt>
                <c:pt idx="333">
                  <c:v>2.8960307899999997</c:v>
                </c:pt>
                <c:pt idx="334">
                  <c:v>2.9761778899999998</c:v>
                </c:pt>
                <c:pt idx="335">
                  <c:v>3.1848696899999998</c:v>
                </c:pt>
                <c:pt idx="336">
                  <c:v>3.6263767899999997</c:v>
                </c:pt>
                <c:pt idx="337">
                  <c:v>3.6688430799999998</c:v>
                </c:pt>
                <c:pt idx="338">
                  <c:v>3.8321100799999996</c:v>
                </c:pt>
                <c:pt idx="339">
                  <c:v>4.2830965499999998</c:v>
                </c:pt>
                <c:pt idx="340">
                  <c:v>4.5976418499999996</c:v>
                </c:pt>
                <c:pt idx="341">
                  <c:v>5.28942084</c:v>
                </c:pt>
                <c:pt idx="342">
                  <c:v>5.7546443399999996</c:v>
                </c:pt>
                <c:pt idx="343">
                  <c:v>6.31324884</c:v>
                </c:pt>
                <c:pt idx="344">
                  <c:v>6.3475629399999995</c:v>
                </c:pt>
                <c:pt idx="345">
                  <c:v>6.0876396399999999</c:v>
                </c:pt>
                <c:pt idx="346">
                  <c:v>6.7598533400000003</c:v>
                </c:pt>
                <c:pt idx="347">
                  <c:v>6.7670257399999993</c:v>
                </c:pt>
                <c:pt idx="348">
                  <c:v>6.8680676999999992</c:v>
                </c:pt>
                <c:pt idx="349">
                  <c:v>6.8513187999999996</c:v>
                </c:pt>
                <c:pt idx="350">
                  <c:v>7.2367257999999994</c:v>
                </c:pt>
                <c:pt idx="351">
                  <c:v>7.2610286000000004</c:v>
                </c:pt>
                <c:pt idx="352">
                  <c:v>7.5969446999999999</c:v>
                </c:pt>
                <c:pt idx="353">
                  <c:v>7.6769499999999997</c:v>
                </c:pt>
                <c:pt idx="354">
                  <c:v>8.2754065000000008</c:v>
                </c:pt>
                <c:pt idx="355">
                  <c:v>8.0020301200000006</c:v>
                </c:pt>
                <c:pt idx="356">
                  <c:v>7.4832584700000009</c:v>
                </c:pt>
                <c:pt idx="357">
                  <c:v>7.4844913700000006</c:v>
                </c:pt>
                <c:pt idx="358">
                  <c:v>7.1841838700000009</c:v>
                </c:pt>
                <c:pt idx="359">
                  <c:v>6.8008539700000004</c:v>
                </c:pt>
                <c:pt idx="360">
                  <c:v>6.3889590500000004</c:v>
                </c:pt>
                <c:pt idx="361">
                  <c:v>5.7204194900000003</c:v>
                </c:pt>
                <c:pt idx="362">
                  <c:v>5.3215115899999992</c:v>
                </c:pt>
                <c:pt idx="363">
                  <c:v>4.6299900399999991</c:v>
                </c:pt>
                <c:pt idx="364">
                  <c:v>4.827855239999999</c:v>
                </c:pt>
                <c:pt idx="365">
                  <c:v>4.9452124399999997</c:v>
                </c:pt>
                <c:pt idx="366">
                  <c:v>4.186218900000001</c:v>
                </c:pt>
                <c:pt idx="367">
                  <c:v>4.0143381100000006</c:v>
                </c:pt>
                <c:pt idx="368">
                  <c:v>4.0052475100000011</c:v>
                </c:pt>
                <c:pt idx="369">
                  <c:v>3.858292140000001</c:v>
                </c:pt>
                <c:pt idx="370">
                  <c:v>3.3376427500000005</c:v>
                </c:pt>
                <c:pt idx="371">
                  <c:v>3.2368885500000006</c:v>
                </c:pt>
                <c:pt idx="372">
                  <c:v>2.9765082500000002</c:v>
                </c:pt>
                <c:pt idx="373">
                  <c:v>2.8880522499999994</c:v>
                </c:pt>
                <c:pt idx="374">
                  <c:v>2.2531919500000002</c:v>
                </c:pt>
                <c:pt idx="375">
                  <c:v>2.26776</c:v>
                </c:pt>
                <c:pt idx="376">
                  <c:v>2.35301245</c:v>
                </c:pt>
                <c:pt idx="377">
                  <c:v>2.3095449900000009</c:v>
                </c:pt>
                <c:pt idx="378">
                  <c:v>2.1678496900000006</c:v>
                </c:pt>
                <c:pt idx="379">
                  <c:v>2.1132394400000005</c:v>
                </c:pt>
                <c:pt idx="380">
                  <c:v>2.1454116900000004</c:v>
                </c:pt>
                <c:pt idx="381">
                  <c:v>2.2118136499999999</c:v>
                </c:pt>
                <c:pt idx="382">
                  <c:v>2.2750543499999996</c:v>
                </c:pt>
                <c:pt idx="383">
                  <c:v>2.3866918999999998</c:v>
                </c:pt>
                <c:pt idx="384">
                  <c:v>2.0991582499999999</c:v>
                </c:pt>
                <c:pt idx="385">
                  <c:v>2.13616815</c:v>
                </c:pt>
                <c:pt idx="386">
                  <c:v>2.1301729799999998</c:v>
                </c:pt>
                <c:pt idx="387">
                  <c:v>2.1657806700000002</c:v>
                </c:pt>
                <c:pt idx="388">
                  <c:v>2.3224255700000005</c:v>
                </c:pt>
                <c:pt idx="389">
                  <c:v>2.4053062400000003</c:v>
                </c:pt>
                <c:pt idx="390">
                  <c:v>2.3808374000000003</c:v>
                </c:pt>
                <c:pt idx="391">
                  <c:v>2.4061514000000002</c:v>
                </c:pt>
                <c:pt idx="392">
                  <c:v>2.2652531599999999</c:v>
                </c:pt>
                <c:pt idx="393">
                  <c:v>2.8751711600000003</c:v>
                </c:pt>
                <c:pt idx="394">
                  <c:v>2.7391320000000006</c:v>
                </c:pt>
                <c:pt idx="395">
                  <c:v>2.7720564800000003</c:v>
                </c:pt>
                <c:pt idx="396">
                  <c:v>3.2811513800000003</c:v>
                </c:pt>
                <c:pt idx="397">
                  <c:v>3.97076604</c:v>
                </c:pt>
                <c:pt idx="398">
                  <c:v>4.6919100399999998</c:v>
                </c:pt>
                <c:pt idx="399">
                  <c:v>4.6259867199999993</c:v>
                </c:pt>
                <c:pt idx="400">
                  <c:v>4.63463753</c:v>
                </c:pt>
                <c:pt idx="401">
                  <c:v>4.8460909299999999</c:v>
                </c:pt>
                <c:pt idx="402">
                  <c:v>4.7154078200000011</c:v>
                </c:pt>
                <c:pt idx="403">
                  <c:v>4.6505685200000011</c:v>
                </c:pt>
                <c:pt idx="404">
                  <c:v>4.7464602700000009</c:v>
                </c:pt>
                <c:pt idx="405">
                  <c:v>4.6590407600000008</c:v>
                </c:pt>
                <c:pt idx="406">
                  <c:v>4.617829630000001</c:v>
                </c:pt>
                <c:pt idx="407">
                  <c:v>4.6153185300000006</c:v>
                </c:pt>
                <c:pt idx="408">
                  <c:v>4.3811273200000009</c:v>
                </c:pt>
                <c:pt idx="409">
                  <c:v>4.3708377200000008</c:v>
                </c:pt>
                <c:pt idx="410">
                  <c:v>4.4373977099999999</c:v>
                </c:pt>
                <c:pt idx="411">
                  <c:v>4.4447082099999999</c:v>
                </c:pt>
                <c:pt idx="412">
                  <c:v>4.4540315899999996</c:v>
                </c:pt>
                <c:pt idx="413">
                  <c:v>3.7872605700000004</c:v>
                </c:pt>
                <c:pt idx="414">
                  <c:v>3.7412687500000006</c:v>
                </c:pt>
                <c:pt idx="415">
                  <c:v>3.7043316600000007</c:v>
                </c:pt>
                <c:pt idx="416">
                  <c:v>3.1956334599999998</c:v>
                </c:pt>
                <c:pt idx="417">
                  <c:v>2.6830772599999997</c:v>
                </c:pt>
                <c:pt idx="418">
                  <c:v>2.0967126600000001</c:v>
                </c:pt>
                <c:pt idx="419">
                  <c:v>2.2394002299999998</c:v>
                </c:pt>
                <c:pt idx="420">
                  <c:v>2.2713205900000002</c:v>
                </c:pt>
                <c:pt idx="421">
                  <c:v>2.8246369900000001</c:v>
                </c:pt>
                <c:pt idx="422">
                  <c:v>3.0359716999999997</c:v>
                </c:pt>
                <c:pt idx="423">
                  <c:v>3.1686448999999994</c:v>
                </c:pt>
                <c:pt idx="424">
                  <c:v>3.1180244900000003</c:v>
                </c:pt>
                <c:pt idx="425">
                  <c:v>3.1998616999999996</c:v>
                </c:pt>
                <c:pt idx="426">
                  <c:v>3.2668874400000001</c:v>
                </c:pt>
                <c:pt idx="427">
                  <c:v>3.36760664</c:v>
                </c:pt>
                <c:pt idx="428">
                  <c:v>3.4743827500000002</c:v>
                </c:pt>
                <c:pt idx="429">
                  <c:v>3.4650143500000001</c:v>
                </c:pt>
                <c:pt idx="430">
                  <c:v>3.5719505899999997</c:v>
                </c:pt>
                <c:pt idx="431">
                  <c:v>3.7183347899999997</c:v>
                </c:pt>
                <c:pt idx="432">
                  <c:v>3.7938897499999999</c:v>
                </c:pt>
                <c:pt idx="433">
                  <c:v>3.8313425299999997</c:v>
                </c:pt>
                <c:pt idx="434">
                  <c:v>3.9893531100000001</c:v>
                </c:pt>
                <c:pt idx="435">
                  <c:v>4.0625376500000003</c:v>
                </c:pt>
                <c:pt idx="436">
                  <c:v>4.1013892500000004</c:v>
                </c:pt>
                <c:pt idx="437">
                  <c:v>3.9744633500000002</c:v>
                </c:pt>
                <c:pt idx="438">
                  <c:v>4.0616472499999992</c:v>
                </c:pt>
                <c:pt idx="439">
                  <c:v>4.0997011499999996</c:v>
                </c:pt>
                <c:pt idx="440">
                  <c:v>4.06197768</c:v>
                </c:pt>
                <c:pt idx="441">
                  <c:v>3.2505269899999996</c:v>
                </c:pt>
                <c:pt idx="442">
                  <c:v>3.2385422899999994</c:v>
                </c:pt>
                <c:pt idx="443">
                  <c:v>3.1291903900000002</c:v>
                </c:pt>
                <c:pt idx="444">
                  <c:v>3.4127291</c:v>
                </c:pt>
                <c:pt idx="445">
                  <c:v>3.5819023999999997</c:v>
                </c:pt>
                <c:pt idx="446">
                  <c:v>4.0169179000000002</c:v>
                </c:pt>
                <c:pt idx="447">
                  <c:v>4.1287117000000011</c:v>
                </c:pt>
                <c:pt idx="448">
                  <c:v>4.4050004000000005</c:v>
                </c:pt>
                <c:pt idx="449">
                  <c:v>4.5573870000000003</c:v>
                </c:pt>
                <c:pt idx="450">
                  <c:v>4.4557280800000001</c:v>
                </c:pt>
                <c:pt idx="451">
                  <c:v>4.2904590799999998</c:v>
                </c:pt>
                <c:pt idx="452">
                  <c:v>4.1876446200000004</c:v>
                </c:pt>
                <c:pt idx="453">
                  <c:v>4.1113916600000007</c:v>
                </c:pt>
                <c:pt idx="454">
                  <c:v>4.1326688600000008</c:v>
                </c:pt>
                <c:pt idx="455">
                  <c:v>4.0356417200000001</c:v>
                </c:pt>
                <c:pt idx="456">
                  <c:v>3.8908665399999998</c:v>
                </c:pt>
                <c:pt idx="457">
                  <c:v>3.8145014999999995</c:v>
                </c:pt>
                <c:pt idx="458">
                  <c:v>3.6412330300000004</c:v>
                </c:pt>
                <c:pt idx="459">
                  <c:v>3.5653814299999995</c:v>
                </c:pt>
                <c:pt idx="460">
                  <c:v>3.5241866199999996</c:v>
                </c:pt>
                <c:pt idx="461">
                  <c:v>3.48814709</c:v>
                </c:pt>
                <c:pt idx="462">
                  <c:v>3.3317112399999997</c:v>
                </c:pt>
                <c:pt idx="463">
                  <c:v>3.2176329999999997</c:v>
                </c:pt>
                <c:pt idx="464">
                  <c:v>3.0048005999999998</c:v>
                </c:pt>
                <c:pt idx="465">
                  <c:v>2.7588965999999999</c:v>
                </c:pt>
                <c:pt idx="466">
                  <c:v>2.3026583600000001</c:v>
                </c:pt>
                <c:pt idx="467">
                  <c:v>2.0443088600000001</c:v>
                </c:pt>
                <c:pt idx="468">
                  <c:v>1.7351084599999997</c:v>
                </c:pt>
                <c:pt idx="469">
                  <c:v>1.6712141599999999</c:v>
                </c:pt>
                <c:pt idx="470">
                  <c:v>1.7212767800000002</c:v>
                </c:pt>
                <c:pt idx="471">
                  <c:v>1.6257046600000002</c:v>
                </c:pt>
                <c:pt idx="472">
                  <c:v>2.69538842</c:v>
                </c:pt>
                <c:pt idx="473">
                  <c:v>2.7605294700000003</c:v>
                </c:pt>
                <c:pt idx="474">
                  <c:v>3.1621881699999999</c:v>
                </c:pt>
                <c:pt idx="475">
                  <c:v>4.0794177099999995</c:v>
                </c:pt>
                <c:pt idx="476">
                  <c:v>4.9550388900000009</c:v>
                </c:pt>
                <c:pt idx="477">
                  <c:v>5.5997730299999997</c:v>
                </c:pt>
                <c:pt idx="478">
                  <c:v>5.6057768699999988</c:v>
                </c:pt>
                <c:pt idx="479">
                  <c:v>5.4897551299999989</c:v>
                </c:pt>
                <c:pt idx="480">
                  <c:v>6.0264239099999992</c:v>
                </c:pt>
                <c:pt idx="481">
                  <c:v>6.1321975299999982</c:v>
                </c:pt>
                <c:pt idx="482">
                  <c:v>6.2413045799999995</c:v>
                </c:pt>
                <c:pt idx="483">
                  <c:v>6.4112413199999985</c:v>
                </c:pt>
                <c:pt idx="484">
                  <c:v>6.3470032199999986</c:v>
                </c:pt>
                <c:pt idx="485">
                  <c:v>6.3560255199999993</c:v>
                </c:pt>
                <c:pt idx="486">
                  <c:v>6.4292881599999996</c:v>
                </c:pt>
                <c:pt idx="487">
                  <c:v>7.0338711599999995</c:v>
                </c:pt>
                <c:pt idx="488">
                  <c:v>7.431072359999999</c:v>
                </c:pt>
                <c:pt idx="489">
                  <c:v>7.3791722599999998</c:v>
                </c:pt>
                <c:pt idx="490">
                  <c:v>7.3735307599999986</c:v>
                </c:pt>
                <c:pt idx="491">
                  <c:v>7.6490298799999987</c:v>
                </c:pt>
                <c:pt idx="492">
                  <c:v>6.6435471599999998</c:v>
                </c:pt>
                <c:pt idx="493">
                  <c:v>6.6353458400000012</c:v>
                </c:pt>
                <c:pt idx="494">
                  <c:v>6.0539818700000003</c:v>
                </c:pt>
                <c:pt idx="495">
                  <c:v>5.2149001699999999</c:v>
                </c:pt>
                <c:pt idx="496">
                  <c:v>4.3572119999999996</c:v>
                </c:pt>
                <c:pt idx="497">
                  <c:v>3.6926441899999993</c:v>
                </c:pt>
                <c:pt idx="498">
                  <c:v>3.7645533199999992</c:v>
                </c:pt>
                <c:pt idx="499">
                  <c:v>3.7629834399999993</c:v>
                </c:pt>
                <c:pt idx="500">
                  <c:v>3.28943794</c:v>
                </c:pt>
                <c:pt idx="501">
                  <c:v>3.299663939999999</c:v>
                </c:pt>
                <c:pt idx="502">
                  <c:v>3.4326621399999997</c:v>
                </c:pt>
                <c:pt idx="503">
                  <c:v>3.3837661399999996</c:v>
                </c:pt>
                <c:pt idx="504">
                  <c:v>3.3376099400000001</c:v>
                </c:pt>
                <c:pt idx="505">
                  <c:v>3.2744124599999997</c:v>
                </c:pt>
                <c:pt idx="506">
                  <c:v>3.1244625099999999</c:v>
                </c:pt>
                <c:pt idx="507">
                  <c:v>2.4580404099999997</c:v>
                </c:pt>
                <c:pt idx="508">
                  <c:v>1.96225074</c:v>
                </c:pt>
                <c:pt idx="509">
                  <c:v>1.8326822399999998</c:v>
                </c:pt>
                <c:pt idx="510">
                  <c:v>1.7393647799999996</c:v>
                </c:pt>
                <c:pt idx="511">
                  <c:v>1.4727802099999998</c:v>
                </c:pt>
                <c:pt idx="512">
                  <c:v>1.4494068499999995</c:v>
                </c:pt>
                <c:pt idx="513">
                  <c:v>1.4089616899999993</c:v>
                </c:pt>
                <c:pt idx="514">
                  <c:v>1.4305723699999995</c:v>
                </c:pt>
                <c:pt idx="515">
                  <c:v>1.3721262199999995</c:v>
                </c:pt>
                <c:pt idx="516">
                  <c:v>1.4069338899999999</c:v>
                </c:pt>
                <c:pt idx="517">
                  <c:v>1.6173325999999999</c:v>
                </c:pt>
                <c:pt idx="518">
                  <c:v>1.5758141699999999</c:v>
                </c:pt>
                <c:pt idx="519">
                  <c:v>1.6881207900000004</c:v>
                </c:pt>
                <c:pt idx="520">
                  <c:v>1.6700528400000001</c:v>
                </c:pt>
                <c:pt idx="521">
                  <c:v>1.6058320100000003</c:v>
                </c:pt>
                <c:pt idx="522">
                  <c:v>1.3958726099999998</c:v>
                </c:pt>
                <c:pt idx="523">
                  <c:v>1.2986718000000002</c:v>
                </c:pt>
                <c:pt idx="524">
                  <c:v>1.4028265999999998</c:v>
                </c:pt>
                <c:pt idx="525">
                  <c:v>1.3727222400000001</c:v>
                </c:pt>
                <c:pt idx="526">
                  <c:v>1.4455844300000003</c:v>
                </c:pt>
                <c:pt idx="527">
                  <c:v>1.58843753</c:v>
                </c:pt>
                <c:pt idx="528">
                  <c:v>1.7993868</c:v>
                </c:pt>
                <c:pt idx="529">
                  <c:v>1.8163982599999997</c:v>
                </c:pt>
                <c:pt idx="530">
                  <c:v>1.8436766299999998</c:v>
                </c:pt>
                <c:pt idx="531">
                  <c:v>1.9331354999999999</c:v>
                </c:pt>
                <c:pt idx="532">
                  <c:v>1.9711541800000001</c:v>
                </c:pt>
                <c:pt idx="533">
                  <c:v>1.9591666699999999</c:v>
                </c:pt>
                <c:pt idx="534">
                  <c:v>1.94687002</c:v>
                </c:pt>
                <c:pt idx="535">
                  <c:v>2.0901075699999998</c:v>
                </c:pt>
                <c:pt idx="536">
                  <c:v>2.1649928699999998</c:v>
                </c:pt>
                <c:pt idx="537">
                  <c:v>2.0571380699999997</c:v>
                </c:pt>
                <c:pt idx="538">
                  <c:v>2.2611455</c:v>
                </c:pt>
                <c:pt idx="539">
                  <c:v>2.1540508099999998</c:v>
                </c:pt>
                <c:pt idx="540">
                  <c:v>2.3004686599999999</c:v>
                </c:pt>
                <c:pt idx="541">
                  <c:v>2.2150350599999999</c:v>
                </c:pt>
                <c:pt idx="542">
                  <c:v>2.1719273100000005</c:v>
                </c:pt>
                <c:pt idx="543">
                  <c:v>2.1444546300000003</c:v>
                </c:pt>
                <c:pt idx="544">
                  <c:v>2.0301691600000003</c:v>
                </c:pt>
                <c:pt idx="545">
                  <c:v>2.0878259000000003</c:v>
                </c:pt>
                <c:pt idx="546">
                  <c:v>2.0546473100000004</c:v>
                </c:pt>
                <c:pt idx="547">
                  <c:v>2.0413956100000004</c:v>
                </c:pt>
                <c:pt idx="548">
                  <c:v>2.0798929100000003</c:v>
                </c:pt>
                <c:pt idx="549">
                  <c:v>2.09431996</c:v>
                </c:pt>
                <c:pt idx="550">
                  <c:v>2.1712025500000003</c:v>
                </c:pt>
                <c:pt idx="551">
                  <c:v>2.28255455</c:v>
                </c:pt>
                <c:pt idx="552">
                  <c:v>2.2299129300000002</c:v>
                </c:pt>
                <c:pt idx="553">
                  <c:v>2.3749361699999998</c:v>
                </c:pt>
                <c:pt idx="554">
                  <c:v>2.3847073999999999</c:v>
                </c:pt>
                <c:pt idx="555">
                  <c:v>2.2079851700000006</c:v>
                </c:pt>
                <c:pt idx="556">
                  <c:v>2.1289973500000001</c:v>
                </c:pt>
                <c:pt idx="557">
                  <c:v>1.99294726</c:v>
                </c:pt>
                <c:pt idx="558">
                  <c:v>1.7738840200000001</c:v>
                </c:pt>
                <c:pt idx="559">
                  <c:v>1.8273927500000002</c:v>
                </c:pt>
                <c:pt idx="560">
                  <c:v>1.65766473</c:v>
                </c:pt>
                <c:pt idx="561">
                  <c:v>1.7482467599999998</c:v>
                </c:pt>
                <c:pt idx="562">
                  <c:v>1.8269443099999998</c:v>
                </c:pt>
                <c:pt idx="563">
                  <c:v>1.9508135999999998</c:v>
                </c:pt>
                <c:pt idx="564">
                  <c:v>2.0869316699999998</c:v>
                </c:pt>
                <c:pt idx="565">
                  <c:v>2.0560353500000002</c:v>
                </c:pt>
                <c:pt idx="566">
                  <c:v>2.1624591</c:v>
                </c:pt>
                <c:pt idx="567">
                  <c:v>2.2093076000000003</c:v>
                </c:pt>
                <c:pt idx="568">
                  <c:v>2.0973767999999997</c:v>
                </c:pt>
                <c:pt idx="569">
                  <c:v>2.3049567899999999</c:v>
                </c:pt>
                <c:pt idx="570">
                  <c:v>2.16655073</c:v>
                </c:pt>
                <c:pt idx="571">
                  <c:v>1.9953683099999999</c:v>
                </c:pt>
                <c:pt idx="572">
                  <c:v>1.9528070699999998</c:v>
                </c:pt>
                <c:pt idx="573">
                  <c:v>1.9106008699999999</c:v>
                </c:pt>
                <c:pt idx="574">
                  <c:v>1.9271215699999997</c:v>
                </c:pt>
                <c:pt idx="575">
                  <c:v>1.94570596</c:v>
                </c:pt>
                <c:pt idx="576">
                  <c:v>2.0106285800000001</c:v>
                </c:pt>
                <c:pt idx="577">
                  <c:v>2.0145764400000004</c:v>
                </c:pt>
                <c:pt idx="578">
                  <c:v>1.97078354</c:v>
                </c:pt>
                <c:pt idx="579">
                  <c:v>2.1071819000000001</c:v>
                </c:pt>
                <c:pt idx="580">
                  <c:v>2.1740787199999998</c:v>
                </c:pt>
                <c:pt idx="581">
                  <c:v>2.1252900399999999</c:v>
                </c:pt>
                <c:pt idx="582">
                  <c:v>2.2728069400000002</c:v>
                </c:pt>
                <c:pt idx="583">
                  <c:v>2.2476457400000003</c:v>
                </c:pt>
                <c:pt idx="584">
                  <c:v>17.545631440000001</c:v>
                </c:pt>
                <c:pt idx="585">
                  <c:v>17.608805960000002</c:v>
                </c:pt>
                <c:pt idx="586">
                  <c:v>19.815786960000001</c:v>
                </c:pt>
                <c:pt idx="587">
                  <c:v>19.660611229999997</c:v>
                </c:pt>
                <c:pt idx="588">
                  <c:v>19.551218490000004</c:v>
                </c:pt>
                <c:pt idx="589">
                  <c:v>19.349497030000002</c:v>
                </c:pt>
                <c:pt idx="590">
                  <c:v>19.404072410000001</c:v>
                </c:pt>
                <c:pt idx="591">
                  <c:v>19.36580447</c:v>
                </c:pt>
                <c:pt idx="592">
                  <c:v>19.67267103</c:v>
                </c:pt>
                <c:pt idx="593">
                  <c:v>19.717706529999997</c:v>
                </c:pt>
                <c:pt idx="594">
                  <c:v>19.75918244</c:v>
                </c:pt>
                <c:pt idx="595">
                  <c:v>19.927711179999999</c:v>
                </c:pt>
                <c:pt idx="596">
                  <c:v>19.885202510000003</c:v>
                </c:pt>
                <c:pt idx="597">
                  <c:v>19.983651540000004</c:v>
                </c:pt>
                <c:pt idx="598">
                  <c:v>20.090182679999998</c:v>
                </c:pt>
                <c:pt idx="599">
                  <c:v>19.98537048</c:v>
                </c:pt>
                <c:pt idx="600">
                  <c:v>20.030007179999998</c:v>
                </c:pt>
                <c:pt idx="601">
                  <c:v>20.06237351</c:v>
                </c:pt>
                <c:pt idx="602">
                  <c:v>20.016000410000004</c:v>
                </c:pt>
                <c:pt idx="603">
                  <c:v>20.285348910000003</c:v>
                </c:pt>
                <c:pt idx="604">
                  <c:v>4.9218955099999997</c:v>
                </c:pt>
                <c:pt idx="605">
                  <c:v>4.9418864100000004</c:v>
                </c:pt>
                <c:pt idx="606">
                  <c:v>2.6108495500000002</c:v>
                </c:pt>
                <c:pt idx="607">
                  <c:v>2.6509040300000004</c:v>
                </c:pt>
                <c:pt idx="608">
                  <c:v>2.6945178200000002</c:v>
                </c:pt>
                <c:pt idx="609">
                  <c:v>2.7355489199999998</c:v>
                </c:pt>
                <c:pt idx="610">
                  <c:v>2.69990161</c:v>
                </c:pt>
                <c:pt idx="611">
                  <c:v>2.8709798700000002</c:v>
                </c:pt>
                <c:pt idx="612">
                  <c:v>2.5831468999999996</c:v>
                </c:pt>
                <c:pt idx="613">
                  <c:v>2.4853571599999995</c:v>
                </c:pt>
                <c:pt idx="614">
                  <c:v>2.92592696</c:v>
                </c:pt>
                <c:pt idx="615">
                  <c:v>2.7294977300000003</c:v>
                </c:pt>
                <c:pt idx="616">
                  <c:v>2.7264262400000003</c:v>
                </c:pt>
                <c:pt idx="617">
                  <c:v>3.0765452400000002</c:v>
                </c:pt>
                <c:pt idx="618">
                  <c:v>2.9455451999999998</c:v>
                </c:pt>
                <c:pt idx="619">
                  <c:v>3.0121102999999998</c:v>
                </c:pt>
                <c:pt idx="620">
                  <c:v>2.8996348800000002</c:v>
                </c:pt>
                <c:pt idx="621">
                  <c:v>2.82438631</c:v>
                </c:pt>
                <c:pt idx="622">
                  <c:v>2.6003198299999997</c:v>
                </c:pt>
                <c:pt idx="623">
                  <c:v>2.24360699</c:v>
                </c:pt>
                <c:pt idx="624">
                  <c:v>2.1457885000000001</c:v>
                </c:pt>
                <c:pt idx="625">
                  <c:v>2.0891414300000002</c:v>
                </c:pt>
                <c:pt idx="626">
                  <c:v>2.7364650900000007</c:v>
                </c:pt>
                <c:pt idx="627">
                  <c:v>2.8933511400000005</c:v>
                </c:pt>
                <c:pt idx="628">
                  <c:v>2.8872949900000009</c:v>
                </c:pt>
                <c:pt idx="629">
                  <c:v>3.0509801500000004</c:v>
                </c:pt>
                <c:pt idx="630">
                  <c:v>3.0511957800000009</c:v>
                </c:pt>
                <c:pt idx="631">
                  <c:v>3.0160902800000007</c:v>
                </c:pt>
                <c:pt idx="632">
                  <c:v>3.0591078500000006</c:v>
                </c:pt>
                <c:pt idx="633">
                  <c:v>3.0811152500000003</c:v>
                </c:pt>
                <c:pt idx="634">
                  <c:v>2.70423415</c:v>
                </c:pt>
                <c:pt idx="635">
                  <c:v>2.9485785799999995</c:v>
                </c:pt>
                <c:pt idx="636">
                  <c:v>2.9513176099999998</c:v>
                </c:pt>
                <c:pt idx="637">
                  <c:v>2.59624861</c:v>
                </c:pt>
                <c:pt idx="638">
                  <c:v>2.7431359500000001</c:v>
                </c:pt>
                <c:pt idx="639">
                  <c:v>2.7833067499999999</c:v>
                </c:pt>
                <c:pt idx="640">
                  <c:v>2.8309653699999999</c:v>
                </c:pt>
                <c:pt idx="641">
                  <c:v>2.82123254</c:v>
                </c:pt>
                <c:pt idx="642">
                  <c:v>2.8861297700000001</c:v>
                </c:pt>
                <c:pt idx="643">
                  <c:v>2.9735423099999996</c:v>
                </c:pt>
                <c:pt idx="644">
                  <c:v>3.0257901499999997</c:v>
                </c:pt>
                <c:pt idx="645">
                  <c:v>3.0387549800000007</c:v>
                </c:pt>
                <c:pt idx="646">
                  <c:v>2.4504986100000004</c:v>
                </c:pt>
                <c:pt idx="647">
                  <c:v>2.2327279200000003</c:v>
                </c:pt>
                <c:pt idx="648">
                  <c:v>2.5703953199999998</c:v>
                </c:pt>
                <c:pt idx="649">
                  <c:v>2.5126584199999997</c:v>
                </c:pt>
                <c:pt idx="650">
                  <c:v>2.5810629599999997</c:v>
                </c:pt>
                <c:pt idx="651">
                  <c:v>2.4987495299999991</c:v>
                </c:pt>
                <c:pt idx="652">
                  <c:v>2.6365196299999996</c:v>
                </c:pt>
                <c:pt idx="653">
                  <c:v>2.8982091699999994</c:v>
                </c:pt>
                <c:pt idx="654">
                  <c:v>3.1694092699999996</c:v>
                </c:pt>
                <c:pt idx="655">
                  <c:v>2.9586726800000003</c:v>
                </c:pt>
                <c:pt idx="656">
                  <c:v>2.92896292</c:v>
                </c:pt>
                <c:pt idx="657">
                  <c:v>2.87156667</c:v>
                </c:pt>
                <c:pt idx="658">
                  <c:v>2.8231688699999995</c:v>
                </c:pt>
                <c:pt idx="659">
                  <c:v>2.6465957499999995</c:v>
                </c:pt>
                <c:pt idx="660">
                  <c:v>2.5742283099999992</c:v>
                </c:pt>
                <c:pt idx="661">
                  <c:v>2.6823938599999995</c:v>
                </c:pt>
                <c:pt idx="662">
                  <c:v>2.5932744899999993</c:v>
                </c:pt>
                <c:pt idx="663">
                  <c:v>2.4822967199999999</c:v>
                </c:pt>
                <c:pt idx="664">
                  <c:v>2.4473591099999989</c:v>
                </c:pt>
                <c:pt idx="665">
                  <c:v>2.3640156299999999</c:v>
                </c:pt>
                <c:pt idx="666">
                  <c:v>2.2739794900000003</c:v>
                </c:pt>
                <c:pt idx="667">
                  <c:v>2.2722170199999998</c:v>
                </c:pt>
                <c:pt idx="668">
                  <c:v>1.8538127200000001</c:v>
                </c:pt>
                <c:pt idx="669">
                  <c:v>1.8432796200000001</c:v>
                </c:pt>
                <c:pt idx="670">
                  <c:v>1.74863838</c:v>
                </c:pt>
                <c:pt idx="671">
                  <c:v>1.7001122900000001</c:v>
                </c:pt>
                <c:pt idx="672">
                  <c:v>1.48250829</c:v>
                </c:pt>
                <c:pt idx="673">
                  <c:v>1.1359143900000002</c:v>
                </c:pt>
                <c:pt idx="674">
                  <c:v>0.7166671200000001</c:v>
                </c:pt>
                <c:pt idx="675">
                  <c:v>0.69324070000000015</c:v>
                </c:pt>
                <c:pt idx="676">
                  <c:v>0.67876232999999997</c:v>
                </c:pt>
                <c:pt idx="677">
                  <c:v>0.74106998000000013</c:v>
                </c:pt>
                <c:pt idx="678">
                  <c:v>0.65584922999999995</c:v>
                </c:pt>
                <c:pt idx="679">
                  <c:v>0.6424728999999999</c:v>
                </c:pt>
                <c:pt idx="680">
                  <c:v>0.75469874000000003</c:v>
                </c:pt>
                <c:pt idx="681">
                  <c:v>0.71254259000000009</c:v>
                </c:pt>
                <c:pt idx="682">
                  <c:v>0.72729986000000002</c:v>
                </c:pt>
                <c:pt idx="683">
                  <c:v>0.77146126999999998</c:v>
                </c:pt>
                <c:pt idx="684">
                  <c:v>0.74171891999999995</c:v>
                </c:pt>
                <c:pt idx="685">
                  <c:v>0.74643327000000004</c:v>
                </c:pt>
                <c:pt idx="686">
                  <c:v>0.74658007999999998</c:v>
                </c:pt>
                <c:pt idx="687">
                  <c:v>0.74725984000000012</c:v>
                </c:pt>
                <c:pt idx="688">
                  <c:v>0.74783682000000007</c:v>
                </c:pt>
                <c:pt idx="689">
                  <c:v>0.55538781999999998</c:v>
                </c:pt>
                <c:pt idx="690">
                  <c:v>0.56359964000000007</c:v>
                </c:pt>
                <c:pt idx="691">
                  <c:v>0.54164316000000001</c:v>
                </c:pt>
                <c:pt idx="692">
                  <c:v>0.54243240000000004</c:v>
                </c:pt>
                <c:pt idx="693">
                  <c:v>0.55808753</c:v>
                </c:pt>
                <c:pt idx="694">
                  <c:v>0.53792859999999987</c:v>
                </c:pt>
                <c:pt idx="695">
                  <c:v>0.51223132999999987</c:v>
                </c:pt>
                <c:pt idx="696">
                  <c:v>0.47815083999999991</c:v>
                </c:pt>
                <c:pt idx="697">
                  <c:v>0.37173972</c:v>
                </c:pt>
                <c:pt idx="698">
                  <c:v>0.35967563999999996</c:v>
                </c:pt>
                <c:pt idx="699">
                  <c:v>0.39833644999999995</c:v>
                </c:pt>
                <c:pt idx="700">
                  <c:v>0.24929124000000003</c:v>
                </c:pt>
                <c:pt idx="701">
                  <c:v>0.18379110000000007</c:v>
                </c:pt>
                <c:pt idx="702">
                  <c:v>0.16940212000000004</c:v>
                </c:pt>
                <c:pt idx="703">
                  <c:v>0.12552164999999998</c:v>
                </c:pt>
                <c:pt idx="704">
                  <c:v>0.14155911999999998</c:v>
                </c:pt>
                <c:pt idx="705">
                  <c:v>0.17260214000000001</c:v>
                </c:pt>
                <c:pt idx="706">
                  <c:v>0.17496685000000003</c:v>
                </c:pt>
                <c:pt idx="707">
                  <c:v>0.18171173000000002</c:v>
                </c:pt>
                <c:pt idx="708">
                  <c:v>0.23898546000000001</c:v>
                </c:pt>
                <c:pt idx="709">
                  <c:v>0.24956123000000002</c:v>
                </c:pt>
                <c:pt idx="710">
                  <c:v>0.24145077000000001</c:v>
                </c:pt>
                <c:pt idx="711">
                  <c:v>0.23930100000000004</c:v>
                </c:pt>
                <c:pt idx="712">
                  <c:v>0.23874761</c:v>
                </c:pt>
                <c:pt idx="713">
                  <c:v>0.25777475999999999</c:v>
                </c:pt>
                <c:pt idx="714">
                  <c:v>0.25715387000000001</c:v>
                </c:pt>
                <c:pt idx="715">
                  <c:v>0.25804013999999997</c:v>
                </c:pt>
                <c:pt idx="716">
                  <c:v>0.27228124999999997</c:v>
                </c:pt>
                <c:pt idx="717">
                  <c:v>0.28320793000000005</c:v>
                </c:pt>
                <c:pt idx="718">
                  <c:v>0.39097026000000001</c:v>
                </c:pt>
                <c:pt idx="719">
                  <c:v>0.33360807000000003</c:v>
                </c:pt>
                <c:pt idx="720">
                  <c:v>0.33352440999999999</c:v>
                </c:pt>
                <c:pt idx="721">
                  <c:v>0.3371619099999999</c:v>
                </c:pt>
                <c:pt idx="722">
                  <c:v>0.35791433999999994</c:v>
                </c:pt>
                <c:pt idx="723">
                  <c:v>0.40691981999999999</c:v>
                </c:pt>
                <c:pt idx="724">
                  <c:v>0.40146835999999997</c:v>
                </c:pt>
                <c:pt idx="725">
                  <c:v>0.37442571999999996</c:v>
                </c:pt>
                <c:pt idx="726">
                  <c:v>0.37415724</c:v>
                </c:pt>
                <c:pt idx="727">
                  <c:v>0.37007060999999997</c:v>
                </c:pt>
                <c:pt idx="728">
                  <c:v>0.31272694999999995</c:v>
                </c:pt>
                <c:pt idx="729">
                  <c:v>0.30806532999999997</c:v>
                </c:pt>
                <c:pt idx="730">
                  <c:v>0.30727199999999999</c:v>
                </c:pt>
                <c:pt idx="731">
                  <c:v>0.31915307999999998</c:v>
                </c:pt>
                <c:pt idx="732">
                  <c:v>0.34310764999999999</c:v>
                </c:pt>
                <c:pt idx="733">
                  <c:v>0.30921937999999999</c:v>
                </c:pt>
                <c:pt idx="734">
                  <c:v>0.30825732999999994</c:v>
                </c:pt>
                <c:pt idx="735">
                  <c:v>0.32553189999999999</c:v>
                </c:pt>
                <c:pt idx="736">
                  <c:v>0.33722889999999994</c:v>
                </c:pt>
                <c:pt idx="737">
                  <c:v>0.33177928999999989</c:v>
                </c:pt>
                <c:pt idx="738">
                  <c:v>0.22345074000000004</c:v>
                </c:pt>
                <c:pt idx="739">
                  <c:v>0.22478897000000003</c:v>
                </c:pt>
                <c:pt idx="740">
                  <c:v>0.22940490000000005</c:v>
                </c:pt>
                <c:pt idx="741">
                  <c:v>0.22740756000000004</c:v>
                </c:pt>
                <c:pt idx="742">
                  <c:v>0.30235012999999999</c:v>
                </c:pt>
                <c:pt idx="743">
                  <c:v>0.29122303999999999</c:v>
                </c:pt>
                <c:pt idx="744">
                  <c:v>0.27077303999999996</c:v>
                </c:pt>
                <c:pt idx="745">
                  <c:v>0.26117092999999997</c:v>
                </c:pt>
                <c:pt idx="746">
                  <c:v>0.28689356999999993</c:v>
                </c:pt>
                <c:pt idx="747">
                  <c:v>0.28320788999999996</c:v>
                </c:pt>
                <c:pt idx="748">
                  <c:v>0.28968984000000003</c:v>
                </c:pt>
                <c:pt idx="749">
                  <c:v>0.29244359999999997</c:v>
                </c:pt>
                <c:pt idx="750">
                  <c:v>0.2928129599999999</c:v>
                </c:pt>
                <c:pt idx="751">
                  <c:v>0.27770414999999998</c:v>
                </c:pt>
                <c:pt idx="752">
                  <c:v>0.25610096999999998</c:v>
                </c:pt>
                <c:pt idx="753">
                  <c:v>0.25646963</c:v>
                </c:pt>
                <c:pt idx="754">
                  <c:v>0.25674584</c:v>
                </c:pt>
                <c:pt idx="755">
                  <c:v>0.85082417999999993</c:v>
                </c:pt>
                <c:pt idx="756">
                  <c:v>1.6897908199999998</c:v>
                </c:pt>
                <c:pt idx="757">
                  <c:v>1.6813992699999998</c:v>
                </c:pt>
                <c:pt idx="758">
                  <c:v>1.6793747799999998</c:v>
                </c:pt>
                <c:pt idx="759">
                  <c:v>1.68843849</c:v>
                </c:pt>
                <c:pt idx="760">
                  <c:v>1.6837162199999998</c:v>
                </c:pt>
                <c:pt idx="761">
                  <c:v>1.6821743999999998</c:v>
                </c:pt>
                <c:pt idx="762">
                  <c:v>1.5922566899999999</c:v>
                </c:pt>
                <c:pt idx="763">
                  <c:v>1.5605144</c:v>
                </c:pt>
                <c:pt idx="764">
                  <c:v>1.5832672999999997</c:v>
                </c:pt>
                <c:pt idx="765">
                  <c:v>1.58950773</c:v>
                </c:pt>
                <c:pt idx="766">
                  <c:v>1.5875795199999998</c:v>
                </c:pt>
                <c:pt idx="767">
                  <c:v>1.59099065</c:v>
                </c:pt>
                <c:pt idx="768">
                  <c:v>1.61007097</c:v>
                </c:pt>
                <c:pt idx="769">
                  <c:v>1.6193947699999998</c:v>
                </c:pt>
                <c:pt idx="770">
                  <c:v>1.6221942000000003</c:v>
                </c:pt>
                <c:pt idx="771">
                  <c:v>1.6503145200000002</c:v>
                </c:pt>
                <c:pt idx="772">
                  <c:v>1.64776228</c:v>
                </c:pt>
                <c:pt idx="773">
                  <c:v>1.6489984500000001</c:v>
                </c:pt>
                <c:pt idx="774">
                  <c:v>1.6523812000000002</c:v>
                </c:pt>
                <c:pt idx="775">
                  <c:v>1.0504528499999999</c:v>
                </c:pt>
                <c:pt idx="776">
                  <c:v>0.21117965999999996</c:v>
                </c:pt>
                <c:pt idx="777">
                  <c:v>0.21184372999999998</c:v>
                </c:pt>
                <c:pt idx="778">
                  <c:v>0.21174340999999997</c:v>
                </c:pt>
                <c:pt idx="779">
                  <c:v>0.20123616</c:v>
                </c:pt>
                <c:pt idx="780">
                  <c:v>0.20267260999999998</c:v>
                </c:pt>
                <c:pt idx="781">
                  <c:v>0.20266496000000001</c:v>
                </c:pt>
                <c:pt idx="782">
                  <c:v>0.19572012999999996</c:v>
                </c:pt>
                <c:pt idx="783">
                  <c:v>0.19247737000000001</c:v>
                </c:pt>
                <c:pt idx="784">
                  <c:v>0.16943429000000002</c:v>
                </c:pt>
                <c:pt idx="785">
                  <c:v>0.17309305</c:v>
                </c:pt>
                <c:pt idx="786">
                  <c:v>0.16668455999999998</c:v>
                </c:pt>
                <c:pt idx="787">
                  <c:v>0.24227493</c:v>
                </c:pt>
                <c:pt idx="788">
                  <c:v>0.21604253000000001</c:v>
                </c:pt>
                <c:pt idx="789">
                  <c:v>0.19910846000000004</c:v>
                </c:pt>
                <c:pt idx="790">
                  <c:v>0.20024182000000001</c:v>
                </c:pt>
                <c:pt idx="791">
                  <c:v>0.19892783000000003</c:v>
                </c:pt>
                <c:pt idx="792">
                  <c:v>0.21149583000000002</c:v>
                </c:pt>
                <c:pt idx="793">
                  <c:v>0.20948265000000005</c:v>
                </c:pt>
                <c:pt idx="794">
                  <c:v>0.20542603000000006</c:v>
                </c:pt>
                <c:pt idx="795">
                  <c:v>0.19511917000000001</c:v>
                </c:pt>
                <c:pt idx="796">
                  <c:v>0.16988610999999998</c:v>
                </c:pt>
                <c:pt idx="797">
                  <c:v>0.17025644000000001</c:v>
                </c:pt>
                <c:pt idx="798">
                  <c:v>0.17129578000000001</c:v>
                </c:pt>
                <c:pt idx="799">
                  <c:v>0.17433593999999999</c:v>
                </c:pt>
                <c:pt idx="800">
                  <c:v>0.17280403000000003</c:v>
                </c:pt>
                <c:pt idx="801">
                  <c:v>0.17174810999999998</c:v>
                </c:pt>
                <c:pt idx="802">
                  <c:v>0.17841932000000002</c:v>
                </c:pt>
                <c:pt idx="803">
                  <c:v>0.18058542000000002</c:v>
                </c:pt>
                <c:pt idx="804">
                  <c:v>0.18049059000000001</c:v>
                </c:pt>
                <c:pt idx="805">
                  <c:v>0.17197351</c:v>
                </c:pt>
                <c:pt idx="806">
                  <c:v>8.1540902400000004</c:v>
                </c:pt>
                <c:pt idx="807">
                  <c:v>8.0769030799999992</c:v>
                </c:pt>
                <c:pt idx="808">
                  <c:v>8.0827611600000004</c:v>
                </c:pt>
                <c:pt idx="809">
                  <c:v>8.081705509999999</c:v>
                </c:pt>
                <c:pt idx="810">
                  <c:v>8.076823280000001</c:v>
                </c:pt>
                <c:pt idx="811">
                  <c:v>8.0497339300000004</c:v>
                </c:pt>
                <c:pt idx="812">
                  <c:v>8.0378329300000004</c:v>
                </c:pt>
                <c:pt idx="813">
                  <c:v>8.0385092700000005</c:v>
                </c:pt>
                <c:pt idx="814">
                  <c:v>8.0453565100000013</c:v>
                </c:pt>
                <c:pt idx="815">
                  <c:v>8.0460361799999998</c:v>
                </c:pt>
                <c:pt idx="816">
                  <c:v>8.0449823300000016</c:v>
                </c:pt>
                <c:pt idx="817">
                  <c:v>8.0452905500000007</c:v>
                </c:pt>
                <c:pt idx="818">
                  <c:v>8.0441595500000016</c:v>
                </c:pt>
                <c:pt idx="819">
                  <c:v>8.0419966300000016</c:v>
                </c:pt>
                <c:pt idx="820">
                  <c:v>8.0417072000000012</c:v>
                </c:pt>
                <c:pt idx="821">
                  <c:v>8.0467457300000014</c:v>
                </c:pt>
                <c:pt idx="822">
                  <c:v>8.0411543400000003</c:v>
                </c:pt>
                <c:pt idx="823">
                  <c:v>8.0360071800000021</c:v>
                </c:pt>
                <c:pt idx="824">
                  <c:v>8.0409074400000016</c:v>
                </c:pt>
                <c:pt idx="825">
                  <c:v>8.0399152800000007</c:v>
                </c:pt>
                <c:pt idx="826">
                  <c:v>3.8649209999999996E-2</c:v>
                </c:pt>
                <c:pt idx="827">
                  <c:v>3.7915570000000003E-2</c:v>
                </c:pt>
                <c:pt idx="828">
                  <c:v>3.2361500000000001E-2</c:v>
                </c:pt>
                <c:pt idx="829">
                  <c:v>3.2951439999999999E-2</c:v>
                </c:pt>
                <c:pt idx="830">
                  <c:v>3.3149419999999999E-2</c:v>
                </c:pt>
                <c:pt idx="831">
                  <c:v>3.3055440000000005E-2</c:v>
                </c:pt>
                <c:pt idx="832">
                  <c:v>3.4436440000000006E-2</c:v>
                </c:pt>
                <c:pt idx="833">
                  <c:v>3.4061389999999997E-2</c:v>
                </c:pt>
                <c:pt idx="834">
                  <c:v>2.7217130000000003E-2</c:v>
                </c:pt>
                <c:pt idx="835">
                  <c:v>2.6540260000000003E-2</c:v>
                </c:pt>
                <c:pt idx="836">
                  <c:v>2.6638760000000001E-2</c:v>
                </c:pt>
                <c:pt idx="837">
                  <c:v>2.6587340000000001E-2</c:v>
                </c:pt>
                <c:pt idx="838">
                  <c:v>2.899995E-2</c:v>
                </c:pt>
                <c:pt idx="839">
                  <c:v>3.0345339999999998E-2</c:v>
                </c:pt>
                <c:pt idx="840">
                  <c:v>3.8669229999999999E-2</c:v>
                </c:pt>
                <c:pt idx="841">
                  <c:v>3.4878289999999999E-2</c:v>
                </c:pt>
                <c:pt idx="842">
                  <c:v>4.1871899999999997E-2</c:v>
                </c:pt>
                <c:pt idx="843">
                  <c:v>4.2148629999999999E-2</c:v>
                </c:pt>
                <c:pt idx="844">
                  <c:v>4.9436580000000001E-2</c:v>
                </c:pt>
                <c:pt idx="845">
                  <c:v>5.1161470000000001E-2</c:v>
                </c:pt>
                <c:pt idx="846">
                  <c:v>4.9914539999999993E-2</c:v>
                </c:pt>
                <c:pt idx="847">
                  <c:v>4.9699299999999995E-2</c:v>
                </c:pt>
                <c:pt idx="848">
                  <c:v>4.9590389999999998E-2</c:v>
                </c:pt>
                <c:pt idx="849">
                  <c:v>5.0349559999999988E-2</c:v>
                </c:pt>
                <c:pt idx="850">
                  <c:v>5.488288999999999E-2</c:v>
                </c:pt>
                <c:pt idx="851">
                  <c:v>7.6683219999999996E-2</c:v>
                </c:pt>
                <c:pt idx="852">
                  <c:v>8.2241220000000004E-2</c:v>
                </c:pt>
                <c:pt idx="853">
                  <c:v>0.11112899999999999</c:v>
                </c:pt>
                <c:pt idx="854">
                  <c:v>0.1203953</c:v>
                </c:pt>
                <c:pt idx="855">
                  <c:v>0.12171429999999998</c:v>
                </c:pt>
                <c:pt idx="856">
                  <c:v>0.17567409999999997</c:v>
                </c:pt>
                <c:pt idx="857">
                  <c:v>0.17667784999999997</c:v>
                </c:pt>
                <c:pt idx="858">
                  <c:v>0.17697836999999997</c:v>
                </c:pt>
                <c:pt idx="859">
                  <c:v>0.17620711000000003</c:v>
                </c:pt>
                <c:pt idx="860">
                  <c:v>0.16866422</c:v>
                </c:pt>
                <c:pt idx="861">
                  <c:v>0.19373235</c:v>
                </c:pt>
                <c:pt idx="862">
                  <c:v>0.18604948999999998</c:v>
                </c:pt>
                <c:pt idx="863">
                  <c:v>0.18683388000000001</c:v>
                </c:pt>
                <c:pt idx="864">
                  <c:v>0.17678554999999999</c:v>
                </c:pt>
                <c:pt idx="865">
                  <c:v>0.17506490999999996</c:v>
                </c:pt>
                <c:pt idx="866">
                  <c:v>0.17517565999999998</c:v>
                </c:pt>
                <c:pt idx="867">
                  <c:v>0.17546622999999997</c:v>
                </c:pt>
                <c:pt idx="868">
                  <c:v>0.17635732000000001</c:v>
                </c:pt>
                <c:pt idx="869">
                  <c:v>0.17638166999999999</c:v>
                </c:pt>
                <c:pt idx="870">
                  <c:v>0.21840885000000002</c:v>
                </c:pt>
                <c:pt idx="871">
                  <c:v>0.19905834000000003</c:v>
                </c:pt>
                <c:pt idx="872">
                  <c:v>0.19135772000000004</c:v>
                </c:pt>
                <c:pt idx="873">
                  <c:v>0.16326248999999998</c:v>
                </c:pt>
                <c:pt idx="874">
                  <c:v>0.16524280999999999</c:v>
                </c:pt>
                <c:pt idx="875">
                  <c:v>0.16373087000000003</c:v>
                </c:pt>
                <c:pt idx="876">
                  <c:v>0.19684272000000003</c:v>
                </c:pt>
                <c:pt idx="877">
                  <c:v>0.20243674000000003</c:v>
                </c:pt>
                <c:pt idx="878">
                  <c:v>0.20835708000000003</c:v>
                </c:pt>
                <c:pt idx="879">
                  <c:v>0.30595817999999997</c:v>
                </c:pt>
                <c:pt idx="880">
                  <c:v>0.40484175</c:v>
                </c:pt>
                <c:pt idx="881">
                  <c:v>0.38475313</c:v>
                </c:pt>
                <c:pt idx="882">
                  <c:v>0.38475853000000004</c:v>
                </c:pt>
                <c:pt idx="883">
                  <c:v>0.38852503000000005</c:v>
                </c:pt>
                <c:pt idx="884">
                  <c:v>0.39229153000000005</c:v>
                </c:pt>
                <c:pt idx="885">
                  <c:v>0.39472982000000001</c:v>
                </c:pt>
                <c:pt idx="886">
                  <c:v>0.4005727</c:v>
                </c:pt>
                <c:pt idx="887">
                  <c:v>0.41274703999999995</c:v>
                </c:pt>
                <c:pt idx="888">
                  <c:v>0.41253902999999997</c:v>
                </c:pt>
                <c:pt idx="889">
                  <c:v>0.41126604</c:v>
                </c:pt>
                <c:pt idx="890">
                  <c:v>0.36460802000000003</c:v>
                </c:pt>
                <c:pt idx="891">
                  <c:v>0.36235516000000001</c:v>
                </c:pt>
                <c:pt idx="892">
                  <c:v>0.36344213000000003</c:v>
                </c:pt>
                <c:pt idx="893">
                  <c:v>0.39063214000000002</c:v>
                </c:pt>
                <c:pt idx="894">
                  <c:v>0.39213757000000005</c:v>
                </c:pt>
                <c:pt idx="895">
                  <c:v>0.39232984000000004</c:v>
                </c:pt>
                <c:pt idx="896">
                  <c:v>0.30601282000000002</c:v>
                </c:pt>
                <c:pt idx="897">
                  <c:v>0.30371728999999997</c:v>
                </c:pt>
                <c:pt idx="898">
                  <c:v>0.30413939999999995</c:v>
                </c:pt>
                <c:pt idx="899">
                  <c:v>0.25686787</c:v>
                </c:pt>
                <c:pt idx="900">
                  <c:v>0.16550693</c:v>
                </c:pt>
                <c:pt idx="901">
                  <c:v>0.16321465000000002</c:v>
                </c:pt>
                <c:pt idx="902">
                  <c:v>0.16320760999999998</c:v>
                </c:pt>
                <c:pt idx="903">
                  <c:v>0.15768909999999997</c:v>
                </c:pt>
                <c:pt idx="904">
                  <c:v>0.15178271999999998</c:v>
                </c:pt>
                <c:pt idx="905">
                  <c:v>0.15011065999999998</c:v>
                </c:pt>
                <c:pt idx="906">
                  <c:v>0.16188989999999998</c:v>
                </c:pt>
                <c:pt idx="907">
                  <c:v>0.16677122999999999</c:v>
                </c:pt>
                <c:pt idx="908">
                  <c:v>0.16885262000000001</c:v>
                </c:pt>
                <c:pt idx="909">
                  <c:v>0.17710736999999996</c:v>
                </c:pt>
                <c:pt idx="910">
                  <c:v>0.17710580999999997</c:v>
                </c:pt>
                <c:pt idx="911">
                  <c:v>0.17875556999999997</c:v>
                </c:pt>
                <c:pt idx="912">
                  <c:v>0.17775537999999996</c:v>
                </c:pt>
                <c:pt idx="913">
                  <c:v>0.14947303000000001</c:v>
                </c:pt>
                <c:pt idx="914">
                  <c:v>0.13933448999999998</c:v>
                </c:pt>
                <c:pt idx="915">
                  <c:v>0.13942988000000001</c:v>
                </c:pt>
                <c:pt idx="916">
                  <c:v>0.13886648999999998</c:v>
                </c:pt>
                <c:pt idx="917">
                  <c:v>0.14040995000000001</c:v>
                </c:pt>
                <c:pt idx="918">
                  <c:v>0.13521657000000001</c:v>
                </c:pt>
                <c:pt idx="919">
                  <c:v>8.3540569999999995E-2</c:v>
                </c:pt>
                <c:pt idx="920">
                  <c:v>7.5532189999999985E-2</c:v>
                </c:pt>
                <c:pt idx="921">
                  <c:v>8.1180529999999987E-2</c:v>
                </c:pt>
                <c:pt idx="922">
                  <c:v>9.6257289999999981E-2</c:v>
                </c:pt>
                <c:pt idx="923">
                  <c:v>9.834648E-2</c:v>
                </c:pt>
                <c:pt idx="924">
                  <c:v>0.10082353999999999</c:v>
                </c:pt>
                <c:pt idx="925">
                  <c:v>9.9763679999999993E-2</c:v>
                </c:pt>
                <c:pt idx="926">
                  <c:v>8.5815360000000021E-2</c:v>
                </c:pt>
                <c:pt idx="927">
                  <c:v>8.7001230000000013E-2</c:v>
                </c:pt>
                <c:pt idx="928">
                  <c:v>0.12635070000000001</c:v>
                </c:pt>
                <c:pt idx="929">
                  <c:v>0.11829133000000001</c:v>
                </c:pt>
                <c:pt idx="930">
                  <c:v>0.12697899000000001</c:v>
                </c:pt>
                <c:pt idx="931">
                  <c:v>0.13539996000000001</c:v>
                </c:pt>
                <c:pt idx="932">
                  <c:v>0.13760872000000002</c:v>
                </c:pt>
                <c:pt idx="933">
                  <c:v>0.13732556000000001</c:v>
                </c:pt>
                <c:pt idx="934">
                  <c:v>0.13681971000000004</c:v>
                </c:pt>
                <c:pt idx="935">
                  <c:v>0.13968348000000003</c:v>
                </c:pt>
                <c:pt idx="936">
                  <c:v>0.23660630000000005</c:v>
                </c:pt>
                <c:pt idx="937">
                  <c:v>0.23674434999999999</c:v>
                </c:pt>
                <c:pt idx="938">
                  <c:v>0.27259685</c:v>
                </c:pt>
                <c:pt idx="939">
                  <c:v>0.28354824999999995</c:v>
                </c:pt>
                <c:pt idx="940">
                  <c:v>0.28352848999999991</c:v>
                </c:pt>
                <c:pt idx="941">
                  <c:v>0.27384696999999997</c:v>
                </c:pt>
                <c:pt idx="942">
                  <c:v>0.25856810000000002</c:v>
                </c:pt>
                <c:pt idx="943">
                  <c:v>0.25627679999999997</c:v>
                </c:pt>
                <c:pt idx="944">
                  <c:v>0.33103384999999996</c:v>
                </c:pt>
                <c:pt idx="945">
                  <c:v>0.38429311999999999</c:v>
                </c:pt>
                <c:pt idx="946">
                  <c:v>0.39684304000000004</c:v>
                </c:pt>
                <c:pt idx="947">
                  <c:v>0.3792626400000001</c:v>
                </c:pt>
                <c:pt idx="948">
                  <c:v>0.33714738</c:v>
                </c:pt>
                <c:pt idx="949">
                  <c:v>0.34377607000000004</c:v>
                </c:pt>
                <c:pt idx="950">
                  <c:v>0.33518456000000013</c:v>
                </c:pt>
                <c:pt idx="951">
                  <c:v>0.32841175000000006</c:v>
                </c:pt>
                <c:pt idx="952">
                  <c:v>0.33135579000000004</c:v>
                </c:pt>
                <c:pt idx="953">
                  <c:v>0.33154864000000001</c:v>
                </c:pt>
                <c:pt idx="954">
                  <c:v>0.32944179000000012</c:v>
                </c:pt>
                <c:pt idx="955">
                  <c:v>0.34941323000000007</c:v>
                </c:pt>
                <c:pt idx="956">
                  <c:v>0.26096049999999998</c:v>
                </c:pt>
                <c:pt idx="957">
                  <c:v>0.25797780999999997</c:v>
                </c:pt>
                <c:pt idx="958">
                  <c:v>0.21914748000000001</c:v>
                </c:pt>
                <c:pt idx="959">
                  <c:v>0.21394506999999999</c:v>
                </c:pt>
                <c:pt idx="960">
                  <c:v>0.21397131999999996</c:v>
                </c:pt>
                <c:pt idx="961">
                  <c:v>0.21526792999999997</c:v>
                </c:pt>
                <c:pt idx="962">
                  <c:v>0.21508264999999996</c:v>
                </c:pt>
                <c:pt idx="963">
                  <c:v>0.21539184</c:v>
                </c:pt>
                <c:pt idx="964">
                  <c:v>0.13815947999999997</c:v>
                </c:pt>
                <c:pt idx="965">
                  <c:v>0.10135804999999999</c:v>
                </c:pt>
                <c:pt idx="966">
                  <c:v>8.5723300000000016E-2</c:v>
                </c:pt>
                <c:pt idx="967">
                  <c:v>8.3810200000000001E-2</c:v>
                </c:pt>
                <c:pt idx="968">
                  <c:v>8.8688640000000013E-2</c:v>
                </c:pt>
                <c:pt idx="969">
                  <c:v>8.5629730000000015E-2</c:v>
                </c:pt>
                <c:pt idx="970">
                  <c:v>9.7912450000000012E-2</c:v>
                </c:pt>
                <c:pt idx="971">
                  <c:v>9.6285150000000014E-2</c:v>
                </c:pt>
                <c:pt idx="972">
                  <c:v>9.5643859999999997E-2</c:v>
                </c:pt>
                <c:pt idx="973">
                  <c:v>9.5751950000000016E-2</c:v>
                </c:pt>
                <c:pt idx="974">
                  <c:v>0.10348577</c:v>
                </c:pt>
                <c:pt idx="975">
                  <c:v>8.8561070000000006E-2</c:v>
                </c:pt>
                <c:pt idx="976">
                  <c:v>8.209124000000001E-2</c:v>
                </c:pt>
                <c:pt idx="977">
                  <c:v>7.8122240000000009E-2</c:v>
                </c:pt>
                <c:pt idx="978">
                  <c:v>8.9039010000000016E-2</c:v>
                </c:pt>
                <c:pt idx="979">
                  <c:v>8.4090800000000007E-2</c:v>
                </c:pt>
                <c:pt idx="980">
                  <c:v>9.0359019999999998E-2</c:v>
                </c:pt>
                <c:pt idx="981">
                  <c:v>0.11551809000000002</c:v>
                </c:pt>
                <c:pt idx="982">
                  <c:v>0.13173235</c:v>
                </c:pt>
                <c:pt idx="983">
                  <c:v>0.13274278</c:v>
                </c:pt>
                <c:pt idx="984">
                  <c:v>0.13524904000000001</c:v>
                </c:pt>
                <c:pt idx="985">
                  <c:v>0.12160435999999998</c:v>
                </c:pt>
                <c:pt idx="986">
                  <c:v>0.12273888999999999</c:v>
                </c:pt>
                <c:pt idx="987">
                  <c:v>0.12334358999999998</c:v>
                </c:pt>
                <c:pt idx="988">
                  <c:v>0.12619788000000001</c:v>
                </c:pt>
                <c:pt idx="989">
                  <c:v>0.13128528999999997</c:v>
                </c:pt>
                <c:pt idx="990">
                  <c:v>0.21352201999999998</c:v>
                </c:pt>
                <c:pt idx="991">
                  <c:v>1.71725544</c:v>
                </c:pt>
                <c:pt idx="992">
                  <c:v>1.72586127</c:v>
                </c:pt>
                <c:pt idx="993">
                  <c:v>1.7569833500000001</c:v>
                </c:pt>
                <c:pt idx="994">
                  <c:v>1.7659283400000001</c:v>
                </c:pt>
                <c:pt idx="995">
                  <c:v>1.7791279600000001</c:v>
                </c:pt>
                <c:pt idx="996">
                  <c:v>1.8150153599999999</c:v>
                </c:pt>
                <c:pt idx="997">
                  <c:v>1.82137868</c:v>
                </c:pt>
                <c:pt idx="998">
                  <c:v>1.8323150699999999</c:v>
                </c:pt>
                <c:pt idx="999">
                  <c:v>16.445095590000001</c:v>
                </c:pt>
                <c:pt idx="1000">
                  <c:v>40.014242129999992</c:v>
                </c:pt>
                <c:pt idx="1001">
                  <c:v>39.99353258</c:v>
                </c:pt>
                <c:pt idx="1002">
                  <c:v>52.078090850000002</c:v>
                </c:pt>
                <c:pt idx="1003">
                  <c:v>57.464214480000003</c:v>
                </c:pt>
                <c:pt idx="1004">
                  <c:v>57.469721870000008</c:v>
                </c:pt>
                <c:pt idx="1005">
                  <c:v>57.471534240000004</c:v>
                </c:pt>
                <c:pt idx="1006">
                  <c:v>57.679651290000002</c:v>
                </c:pt>
                <c:pt idx="1007">
                  <c:v>57.728976870000004</c:v>
                </c:pt>
                <c:pt idx="1008">
                  <c:v>57.735994499999997</c:v>
                </c:pt>
                <c:pt idx="1009">
                  <c:v>58.444044670000011</c:v>
                </c:pt>
                <c:pt idx="1010">
                  <c:v>58.360634660000009</c:v>
                </c:pt>
                <c:pt idx="1011">
                  <c:v>56.859867520000009</c:v>
                </c:pt>
                <c:pt idx="1012">
                  <c:v>56.847484580000014</c:v>
                </c:pt>
                <c:pt idx="1013">
                  <c:v>56.820003130000011</c:v>
                </c:pt>
                <c:pt idx="1014">
                  <c:v>56.826562070000016</c:v>
                </c:pt>
                <c:pt idx="1015">
                  <c:v>56.828499470000011</c:v>
                </c:pt>
                <c:pt idx="1016">
                  <c:v>56.790229060000009</c:v>
                </c:pt>
                <c:pt idx="1017">
                  <c:v>56.784318540000015</c:v>
                </c:pt>
                <c:pt idx="1018">
                  <c:v>56.771861670000007</c:v>
                </c:pt>
                <c:pt idx="1019">
                  <c:v>42.165342370000012</c:v>
                </c:pt>
                <c:pt idx="1020">
                  <c:v>18.64644693999999</c:v>
                </c:pt>
                <c:pt idx="1021">
                  <c:v>18.646388469999991</c:v>
                </c:pt>
                <c:pt idx="1022">
                  <c:v>6.6190044100000023</c:v>
                </c:pt>
                <c:pt idx="1023">
                  <c:v>1.25996891</c:v>
                </c:pt>
                <c:pt idx="1024">
                  <c:v>21.308696519999998</c:v>
                </c:pt>
                <c:pt idx="1025">
                  <c:v>21.305789420000004</c:v>
                </c:pt>
                <c:pt idx="1026">
                  <c:v>21.09597084</c:v>
                </c:pt>
                <c:pt idx="1027">
                  <c:v>21.053588920000003</c:v>
                </c:pt>
                <c:pt idx="1028">
                  <c:v>21.038564939999997</c:v>
                </c:pt>
                <c:pt idx="1029">
                  <c:v>20.324079040000001</c:v>
                </c:pt>
                <c:pt idx="1030">
                  <c:v>20.3128803</c:v>
                </c:pt>
                <c:pt idx="1031">
                  <c:v>20.318613450000004</c:v>
                </c:pt>
                <c:pt idx="1032">
                  <c:v>20.318507219999997</c:v>
                </c:pt>
                <c:pt idx="1033">
                  <c:v>20.322869649999998</c:v>
                </c:pt>
                <c:pt idx="1034">
                  <c:v>20.32180421</c:v>
                </c:pt>
                <c:pt idx="1035">
                  <c:v>20.302547200000003</c:v>
                </c:pt>
                <c:pt idx="1036">
                  <c:v>20.30537421</c:v>
                </c:pt>
                <c:pt idx="1037">
                  <c:v>20.305976300000001</c:v>
                </c:pt>
                <c:pt idx="1038">
                  <c:v>20.330960870000006</c:v>
                </c:pt>
                <c:pt idx="1039">
                  <c:v>20.327873870000001</c:v>
                </c:pt>
                <c:pt idx="1040">
                  <c:v>20.273011690000004</c:v>
                </c:pt>
                <c:pt idx="1041">
                  <c:v>20.269601710000003</c:v>
                </c:pt>
                <c:pt idx="1042">
                  <c:v>20.237229770000003</c:v>
                </c:pt>
                <c:pt idx="1043">
                  <c:v>20.215698090000004</c:v>
                </c:pt>
                <c:pt idx="1044">
                  <c:v>0.68294759000000005</c:v>
                </c:pt>
                <c:pt idx="1045">
                  <c:v>0.6904863200000001</c:v>
                </c:pt>
                <c:pt idx="1046">
                  <c:v>0.69204912000000007</c:v>
                </c:pt>
                <c:pt idx="1047">
                  <c:v>0.6977042200000001</c:v>
                </c:pt>
                <c:pt idx="1048">
                  <c:v>0.69854504000000017</c:v>
                </c:pt>
                <c:pt idx="1049">
                  <c:v>0.69686899000000013</c:v>
                </c:pt>
                <c:pt idx="1050">
                  <c:v>1.8842582400000003</c:v>
                </c:pt>
                <c:pt idx="1051">
                  <c:v>1.8769308300000001</c:v>
                </c:pt>
                <c:pt idx="1052">
                  <c:v>1.88395768</c:v>
                </c:pt>
                <c:pt idx="1053">
                  <c:v>1.8772378799999998</c:v>
                </c:pt>
                <c:pt idx="1054">
                  <c:v>1.9319725300000001</c:v>
                </c:pt>
                <c:pt idx="1055">
                  <c:v>2.8603707999999997</c:v>
                </c:pt>
                <c:pt idx="1056">
                  <c:v>2.9300720799999995</c:v>
                </c:pt>
                <c:pt idx="1057">
                  <c:v>3.1431194299999996</c:v>
                </c:pt>
                <c:pt idx="1058">
                  <c:v>3.3915115199999994</c:v>
                </c:pt>
                <c:pt idx="1059">
                  <c:v>3.3876765199999999</c:v>
                </c:pt>
                <c:pt idx="1060">
                  <c:v>3.3856271399999995</c:v>
                </c:pt>
                <c:pt idx="1061">
                  <c:v>3.3831676499999994</c:v>
                </c:pt>
                <c:pt idx="1062">
                  <c:v>3.5483675499999991</c:v>
                </c:pt>
                <c:pt idx="1063">
                  <c:v>3.7860383299999993</c:v>
                </c:pt>
                <c:pt idx="1064">
                  <c:v>3.545259329999999</c:v>
                </c:pt>
                <c:pt idx="1065">
                  <c:v>3.5362346499999999</c:v>
                </c:pt>
                <c:pt idx="1066">
                  <c:v>3.5340737999999994</c:v>
                </c:pt>
                <c:pt idx="1067">
                  <c:v>3.6251130999999992</c:v>
                </c:pt>
                <c:pt idx="1068">
                  <c:v>3.6512847499999994</c:v>
                </c:pt>
                <c:pt idx="1069">
                  <c:v>3.7568384999999997</c:v>
                </c:pt>
                <c:pt idx="1070">
                  <c:v>2.5701839999999994</c:v>
                </c:pt>
                <c:pt idx="1071">
                  <c:v>2.5680809</c:v>
                </c:pt>
                <c:pt idx="1072">
                  <c:v>2.5611832200000002</c:v>
                </c:pt>
                <c:pt idx="1073">
                  <c:v>2.5606395200000001</c:v>
                </c:pt>
                <c:pt idx="1074">
                  <c:v>2.8422973700000003</c:v>
                </c:pt>
                <c:pt idx="1075">
                  <c:v>1.9200045699999999</c:v>
                </c:pt>
                <c:pt idx="1076">
                  <c:v>1.8576572900000001</c:v>
                </c:pt>
                <c:pt idx="1077">
                  <c:v>1.6433277199999998</c:v>
                </c:pt>
                <c:pt idx="1078">
                  <c:v>1.3666227400000002</c:v>
                </c:pt>
                <c:pt idx="1079">
                  <c:v>1.37386729</c:v>
                </c:pt>
                <c:pt idx="1080">
                  <c:v>1.3746895800000003</c:v>
                </c:pt>
                <c:pt idx="1081">
                  <c:v>1.39576232</c:v>
                </c:pt>
                <c:pt idx="1082">
                  <c:v>1.2459963200000002</c:v>
                </c:pt>
                <c:pt idx="1083">
                  <c:v>1.04055929</c:v>
                </c:pt>
                <c:pt idx="1084">
                  <c:v>0.7654687899999999</c:v>
                </c:pt>
                <c:pt idx="1085">
                  <c:v>0.83986928999999988</c:v>
                </c:pt>
                <c:pt idx="1086">
                  <c:v>0.85732549999999985</c:v>
                </c:pt>
                <c:pt idx="1087">
                  <c:v>0.77516925000000003</c:v>
                </c:pt>
                <c:pt idx="1088">
                  <c:v>0.75279887000000001</c:v>
                </c:pt>
                <c:pt idx="1089">
                  <c:v>0.64733606999999993</c:v>
                </c:pt>
                <c:pt idx="1090">
                  <c:v>0.65209056999999992</c:v>
                </c:pt>
                <c:pt idx="1091">
                  <c:v>0.65837312000000003</c:v>
                </c:pt>
                <c:pt idx="1092">
                  <c:v>0.66084233999999997</c:v>
                </c:pt>
                <c:pt idx="1093">
                  <c:v>0.77226693999999996</c:v>
                </c:pt>
                <c:pt idx="1094">
                  <c:v>0.41371273999999997</c:v>
                </c:pt>
                <c:pt idx="1095">
                  <c:v>0.43552020000000002</c:v>
                </c:pt>
                <c:pt idx="1096">
                  <c:v>0.45866635000000006</c:v>
                </c:pt>
                <c:pt idx="1097">
                  <c:v>0.48413932000000004</c:v>
                </c:pt>
                <c:pt idx="1098">
                  <c:v>0.4862987800000001</c:v>
                </c:pt>
                <c:pt idx="1099">
                  <c:v>0.50369522000000011</c:v>
                </c:pt>
                <c:pt idx="1100">
                  <c:v>0.50685312000000016</c:v>
                </c:pt>
                <c:pt idx="1101">
                  <c:v>0.60342767000000019</c:v>
                </c:pt>
                <c:pt idx="1102">
                  <c:v>0.55478027000000019</c:v>
                </c:pt>
                <c:pt idx="1103">
                  <c:v>0.5411143100000001</c:v>
                </c:pt>
                <c:pt idx="1104">
                  <c:v>0.60710664000000003</c:v>
                </c:pt>
                <c:pt idx="1105">
                  <c:v>0.56531103999999988</c:v>
                </c:pt>
                <c:pt idx="1106">
                  <c:v>0.71770475999999994</c:v>
                </c:pt>
                <c:pt idx="1107">
                  <c:v>0.91237360999999984</c:v>
                </c:pt>
                <c:pt idx="1108">
                  <c:v>92.207869439999996</c:v>
                </c:pt>
                <c:pt idx="1109">
                  <c:v>92.206841239999989</c:v>
                </c:pt>
                <c:pt idx="1110">
                  <c:v>92.20115023999999</c:v>
                </c:pt>
                <c:pt idx="1111">
                  <c:v>92.19363319</c:v>
                </c:pt>
                <c:pt idx="1112">
                  <c:v>92.189929469999996</c:v>
                </c:pt>
                <c:pt idx="1113">
                  <c:v>92.077270370000008</c:v>
                </c:pt>
                <c:pt idx="1114">
                  <c:v>92.077063969999998</c:v>
                </c:pt>
                <c:pt idx="1115">
                  <c:v>92.044974510000003</c:v>
                </c:pt>
                <c:pt idx="1116">
                  <c:v>92.011546359999997</c:v>
                </c:pt>
                <c:pt idx="1117">
                  <c:v>91.984728160000003</c:v>
                </c:pt>
                <c:pt idx="1118">
                  <c:v>91.97542258</c:v>
                </c:pt>
                <c:pt idx="1119">
                  <c:v>91.950152889999998</c:v>
                </c:pt>
                <c:pt idx="1120">
                  <c:v>91.946069690000002</c:v>
                </c:pt>
                <c:pt idx="1121">
                  <c:v>91.828319390000004</c:v>
                </c:pt>
                <c:pt idx="1122">
                  <c:v>91.820418889999999</c:v>
                </c:pt>
                <c:pt idx="1123">
                  <c:v>91.794692280000007</c:v>
                </c:pt>
                <c:pt idx="1124">
                  <c:v>91.720479949999998</c:v>
                </c:pt>
                <c:pt idx="1125">
                  <c:v>91.6873492</c:v>
                </c:pt>
                <c:pt idx="1126">
                  <c:v>91.51729259999999</c:v>
                </c:pt>
                <c:pt idx="1127">
                  <c:v>91.300439999999995</c:v>
                </c:pt>
              </c:numCache>
            </c:numRef>
          </c:val>
          <c:extLst>
            <c:ext xmlns:c16="http://schemas.microsoft.com/office/drawing/2014/chart" uri="{C3380CC4-5D6E-409C-BE32-E72D297353CC}">
              <c16:uniqueId val="{00000000-0E5D-4AA5-8594-D726DF72595F}"/>
            </c:ext>
          </c:extLst>
        </c:ser>
        <c:dLbls>
          <c:showLegendKey val="0"/>
          <c:showVal val="0"/>
          <c:showCatName val="0"/>
          <c:showSerName val="0"/>
          <c:showPercent val="0"/>
          <c:showBubbleSize val="0"/>
        </c:dLbls>
        <c:axId val="119251248"/>
        <c:axId val="884247616"/>
      </c:areaChart>
      <c:lineChart>
        <c:grouping val="standard"/>
        <c:varyColors val="0"/>
        <c:ser>
          <c:idx val="0"/>
          <c:order val="0"/>
          <c:tx>
            <c:strRef>
              <c:f>'Liquidez e Mercado'!$C$9</c:f>
              <c:strCache>
                <c:ptCount val="1"/>
                <c:pt idx="0">
                  <c:v>Cota Mercado</c:v>
                </c:pt>
              </c:strCache>
            </c:strRef>
          </c:tx>
          <c:spPr>
            <a:ln w="38100" cap="rnd">
              <a:solidFill>
                <a:srgbClr val="0A4263"/>
              </a:solidFill>
              <a:round/>
            </a:ln>
            <a:effectLst/>
          </c:spPr>
          <c:marker>
            <c:symbol val="none"/>
          </c:marker>
          <c:dLbls>
            <c:dLbl>
              <c:idx val="1104"/>
              <c:layout>
                <c:manualLayout>
                  <c:x val="-3.364575759450441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53-4486-8C87-5FBF30F6D91F}"/>
                </c:ext>
              </c:extLst>
            </c:dLbl>
            <c:spPr>
              <a:solidFill>
                <a:schemeClr val="bg1"/>
              </a:solidFill>
              <a:ln cap="rnd">
                <a:solidFill>
                  <a:srgbClr val="0A4263"/>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A4263"/>
                    </a:solidFill>
                    <a:latin typeface="Compasse" panose="020B0606020203040204" pitchFamily="34" charset="0"/>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'Liquidez e Mercado'!$B$10:$B$1137</c:f>
              <c:numCache>
                <c:formatCode>m/d/yyyy</c:formatCode>
                <c:ptCount val="1128"/>
                <c:pt idx="0">
                  <c:v>45869</c:v>
                </c:pt>
                <c:pt idx="1">
                  <c:v>45868</c:v>
                </c:pt>
                <c:pt idx="2">
                  <c:v>45867</c:v>
                </c:pt>
                <c:pt idx="3">
                  <c:v>45866</c:v>
                </c:pt>
                <c:pt idx="4">
                  <c:v>45863</c:v>
                </c:pt>
                <c:pt idx="5">
                  <c:v>45862</c:v>
                </c:pt>
                <c:pt idx="6">
                  <c:v>45861</c:v>
                </c:pt>
                <c:pt idx="7">
                  <c:v>45860</c:v>
                </c:pt>
                <c:pt idx="8">
                  <c:v>45859</c:v>
                </c:pt>
                <c:pt idx="9">
                  <c:v>45856</c:v>
                </c:pt>
                <c:pt idx="10">
                  <c:v>45855</c:v>
                </c:pt>
                <c:pt idx="11">
                  <c:v>45854</c:v>
                </c:pt>
                <c:pt idx="12">
                  <c:v>45853</c:v>
                </c:pt>
                <c:pt idx="13">
                  <c:v>45852</c:v>
                </c:pt>
                <c:pt idx="14">
                  <c:v>45849</c:v>
                </c:pt>
                <c:pt idx="15">
                  <c:v>45848</c:v>
                </c:pt>
                <c:pt idx="16">
                  <c:v>45847</c:v>
                </c:pt>
                <c:pt idx="17">
                  <c:v>45846</c:v>
                </c:pt>
                <c:pt idx="18">
                  <c:v>45845</c:v>
                </c:pt>
                <c:pt idx="19">
                  <c:v>45842</c:v>
                </c:pt>
                <c:pt idx="20">
                  <c:v>45841</c:v>
                </c:pt>
                <c:pt idx="21">
                  <c:v>45840</c:v>
                </c:pt>
                <c:pt idx="22">
                  <c:v>45839</c:v>
                </c:pt>
                <c:pt idx="23">
                  <c:v>45838</c:v>
                </c:pt>
                <c:pt idx="24">
                  <c:v>45835</c:v>
                </c:pt>
                <c:pt idx="25">
                  <c:v>45834</c:v>
                </c:pt>
                <c:pt idx="26">
                  <c:v>45833</c:v>
                </c:pt>
                <c:pt idx="27">
                  <c:v>45832</c:v>
                </c:pt>
                <c:pt idx="28">
                  <c:v>45831</c:v>
                </c:pt>
                <c:pt idx="29">
                  <c:v>45828</c:v>
                </c:pt>
                <c:pt idx="30">
                  <c:v>45826</c:v>
                </c:pt>
                <c:pt idx="31">
                  <c:v>45825</c:v>
                </c:pt>
                <c:pt idx="32">
                  <c:v>45824</c:v>
                </c:pt>
                <c:pt idx="33">
                  <c:v>45821</c:v>
                </c:pt>
                <c:pt idx="34">
                  <c:v>45820</c:v>
                </c:pt>
                <c:pt idx="35">
                  <c:v>45819</c:v>
                </c:pt>
                <c:pt idx="36">
                  <c:v>45818</c:v>
                </c:pt>
                <c:pt idx="37">
                  <c:v>45817</c:v>
                </c:pt>
                <c:pt idx="38">
                  <c:v>45814</c:v>
                </c:pt>
                <c:pt idx="39">
                  <c:v>45813</c:v>
                </c:pt>
                <c:pt idx="40">
                  <c:v>45812</c:v>
                </c:pt>
                <c:pt idx="41">
                  <c:v>45811</c:v>
                </c:pt>
                <c:pt idx="42">
                  <c:v>45810</c:v>
                </c:pt>
                <c:pt idx="43">
                  <c:v>45807</c:v>
                </c:pt>
                <c:pt idx="44">
                  <c:v>45806</c:v>
                </c:pt>
                <c:pt idx="45">
                  <c:v>45805</c:v>
                </c:pt>
                <c:pt idx="46">
                  <c:v>45804</c:v>
                </c:pt>
                <c:pt idx="47">
                  <c:v>45803</c:v>
                </c:pt>
                <c:pt idx="48">
                  <c:v>45800</c:v>
                </c:pt>
                <c:pt idx="49">
                  <c:v>45799</c:v>
                </c:pt>
                <c:pt idx="50">
                  <c:v>45798</c:v>
                </c:pt>
                <c:pt idx="51">
                  <c:v>45797</c:v>
                </c:pt>
                <c:pt idx="52">
                  <c:v>45796</c:v>
                </c:pt>
                <c:pt idx="53">
                  <c:v>45793</c:v>
                </c:pt>
                <c:pt idx="54">
                  <c:v>45792</c:v>
                </c:pt>
                <c:pt idx="55">
                  <c:v>45791</c:v>
                </c:pt>
                <c:pt idx="56">
                  <c:v>45790</c:v>
                </c:pt>
                <c:pt idx="57">
                  <c:v>45789</c:v>
                </c:pt>
                <c:pt idx="58">
                  <c:v>45786</c:v>
                </c:pt>
                <c:pt idx="59">
                  <c:v>45785</c:v>
                </c:pt>
                <c:pt idx="60">
                  <c:v>45784</c:v>
                </c:pt>
                <c:pt idx="61">
                  <c:v>45783</c:v>
                </c:pt>
                <c:pt idx="62">
                  <c:v>45782</c:v>
                </c:pt>
                <c:pt idx="63">
                  <c:v>45779</c:v>
                </c:pt>
                <c:pt idx="64">
                  <c:v>45777</c:v>
                </c:pt>
                <c:pt idx="65">
                  <c:v>45776</c:v>
                </c:pt>
                <c:pt idx="66">
                  <c:v>45775</c:v>
                </c:pt>
                <c:pt idx="67">
                  <c:v>45772</c:v>
                </c:pt>
                <c:pt idx="68">
                  <c:v>45771</c:v>
                </c:pt>
                <c:pt idx="69">
                  <c:v>45770</c:v>
                </c:pt>
                <c:pt idx="70">
                  <c:v>45769</c:v>
                </c:pt>
                <c:pt idx="71">
                  <c:v>45764</c:v>
                </c:pt>
                <c:pt idx="72">
                  <c:v>45763</c:v>
                </c:pt>
                <c:pt idx="73">
                  <c:v>45762</c:v>
                </c:pt>
                <c:pt idx="74">
                  <c:v>45761</c:v>
                </c:pt>
                <c:pt idx="75">
                  <c:v>45758</c:v>
                </c:pt>
                <c:pt idx="76">
                  <c:v>45757</c:v>
                </c:pt>
                <c:pt idx="77">
                  <c:v>45756</c:v>
                </c:pt>
                <c:pt idx="78">
                  <c:v>45755</c:v>
                </c:pt>
                <c:pt idx="79">
                  <c:v>45754</c:v>
                </c:pt>
                <c:pt idx="80">
                  <c:v>45751</c:v>
                </c:pt>
                <c:pt idx="81">
                  <c:v>45750</c:v>
                </c:pt>
                <c:pt idx="82">
                  <c:v>45749</c:v>
                </c:pt>
                <c:pt idx="83">
                  <c:v>45748</c:v>
                </c:pt>
                <c:pt idx="84">
                  <c:v>45747</c:v>
                </c:pt>
                <c:pt idx="85">
                  <c:v>45744</c:v>
                </c:pt>
                <c:pt idx="86">
                  <c:v>45743</c:v>
                </c:pt>
                <c:pt idx="87">
                  <c:v>45742</c:v>
                </c:pt>
                <c:pt idx="88">
                  <c:v>45741</c:v>
                </c:pt>
                <c:pt idx="89">
                  <c:v>45740</c:v>
                </c:pt>
                <c:pt idx="90">
                  <c:v>45737</c:v>
                </c:pt>
                <c:pt idx="91">
                  <c:v>45736</c:v>
                </c:pt>
                <c:pt idx="92">
                  <c:v>45735</c:v>
                </c:pt>
                <c:pt idx="93">
                  <c:v>45734</c:v>
                </c:pt>
                <c:pt idx="94">
                  <c:v>45733</c:v>
                </c:pt>
                <c:pt idx="95">
                  <c:v>45730</c:v>
                </c:pt>
                <c:pt idx="96">
                  <c:v>45729</c:v>
                </c:pt>
                <c:pt idx="97">
                  <c:v>45728</c:v>
                </c:pt>
                <c:pt idx="98">
                  <c:v>45727</c:v>
                </c:pt>
                <c:pt idx="99">
                  <c:v>45726</c:v>
                </c:pt>
                <c:pt idx="100">
                  <c:v>45723</c:v>
                </c:pt>
                <c:pt idx="101">
                  <c:v>45722</c:v>
                </c:pt>
                <c:pt idx="102">
                  <c:v>45721</c:v>
                </c:pt>
                <c:pt idx="103">
                  <c:v>45716</c:v>
                </c:pt>
                <c:pt idx="104">
                  <c:v>45715</c:v>
                </c:pt>
                <c:pt idx="105">
                  <c:v>45714</c:v>
                </c:pt>
                <c:pt idx="106">
                  <c:v>45713</c:v>
                </c:pt>
                <c:pt idx="107">
                  <c:v>45712</c:v>
                </c:pt>
                <c:pt idx="108">
                  <c:v>45709</c:v>
                </c:pt>
                <c:pt idx="109">
                  <c:v>45708</c:v>
                </c:pt>
                <c:pt idx="110">
                  <c:v>45707</c:v>
                </c:pt>
                <c:pt idx="111">
                  <c:v>45706</c:v>
                </c:pt>
                <c:pt idx="112">
                  <c:v>45705</c:v>
                </c:pt>
                <c:pt idx="113">
                  <c:v>45702</c:v>
                </c:pt>
                <c:pt idx="114">
                  <c:v>45701</c:v>
                </c:pt>
                <c:pt idx="115">
                  <c:v>45700</c:v>
                </c:pt>
                <c:pt idx="116">
                  <c:v>45699</c:v>
                </c:pt>
                <c:pt idx="117">
                  <c:v>45698</c:v>
                </c:pt>
                <c:pt idx="118">
                  <c:v>45695</c:v>
                </c:pt>
                <c:pt idx="119">
                  <c:v>45694</c:v>
                </c:pt>
                <c:pt idx="120">
                  <c:v>45693</c:v>
                </c:pt>
                <c:pt idx="121">
                  <c:v>45692</c:v>
                </c:pt>
                <c:pt idx="122">
                  <c:v>45691</c:v>
                </c:pt>
                <c:pt idx="123">
                  <c:v>45688</c:v>
                </c:pt>
                <c:pt idx="124">
                  <c:v>45687</c:v>
                </c:pt>
                <c:pt idx="125">
                  <c:v>45686</c:v>
                </c:pt>
                <c:pt idx="126">
                  <c:v>45685</c:v>
                </c:pt>
                <c:pt idx="127">
                  <c:v>45684</c:v>
                </c:pt>
                <c:pt idx="128">
                  <c:v>45681</c:v>
                </c:pt>
                <c:pt idx="129">
                  <c:v>45680</c:v>
                </c:pt>
                <c:pt idx="130">
                  <c:v>45679</c:v>
                </c:pt>
                <c:pt idx="131">
                  <c:v>45678</c:v>
                </c:pt>
                <c:pt idx="132">
                  <c:v>45677</c:v>
                </c:pt>
                <c:pt idx="133">
                  <c:v>45674</c:v>
                </c:pt>
                <c:pt idx="134">
                  <c:v>45673</c:v>
                </c:pt>
                <c:pt idx="135">
                  <c:v>45672</c:v>
                </c:pt>
                <c:pt idx="136">
                  <c:v>45671</c:v>
                </c:pt>
                <c:pt idx="137">
                  <c:v>45670</c:v>
                </c:pt>
                <c:pt idx="138">
                  <c:v>45667</c:v>
                </c:pt>
                <c:pt idx="139">
                  <c:v>45666</c:v>
                </c:pt>
                <c:pt idx="140">
                  <c:v>45665</c:v>
                </c:pt>
                <c:pt idx="141">
                  <c:v>45664</c:v>
                </c:pt>
                <c:pt idx="142">
                  <c:v>45663</c:v>
                </c:pt>
                <c:pt idx="143">
                  <c:v>45660</c:v>
                </c:pt>
                <c:pt idx="144">
                  <c:v>45659</c:v>
                </c:pt>
                <c:pt idx="145">
                  <c:v>45657</c:v>
                </c:pt>
                <c:pt idx="146">
                  <c:v>45656</c:v>
                </c:pt>
                <c:pt idx="147">
                  <c:v>45653</c:v>
                </c:pt>
                <c:pt idx="148">
                  <c:v>45652</c:v>
                </c:pt>
                <c:pt idx="149">
                  <c:v>45649</c:v>
                </c:pt>
                <c:pt idx="150">
                  <c:v>45646</c:v>
                </c:pt>
                <c:pt idx="151">
                  <c:v>45645</c:v>
                </c:pt>
                <c:pt idx="152">
                  <c:v>45644</c:v>
                </c:pt>
                <c:pt idx="153">
                  <c:v>45643</c:v>
                </c:pt>
                <c:pt idx="154">
                  <c:v>45642</c:v>
                </c:pt>
                <c:pt idx="155">
                  <c:v>45639</c:v>
                </c:pt>
                <c:pt idx="156">
                  <c:v>45638</c:v>
                </c:pt>
                <c:pt idx="157">
                  <c:v>45637</c:v>
                </c:pt>
                <c:pt idx="158">
                  <c:v>45636</c:v>
                </c:pt>
                <c:pt idx="159">
                  <c:v>45635</c:v>
                </c:pt>
                <c:pt idx="160">
                  <c:v>45632</c:v>
                </c:pt>
                <c:pt idx="161">
                  <c:v>45631</c:v>
                </c:pt>
                <c:pt idx="162">
                  <c:v>45630</c:v>
                </c:pt>
                <c:pt idx="163">
                  <c:v>45629</c:v>
                </c:pt>
                <c:pt idx="164">
                  <c:v>45628</c:v>
                </c:pt>
                <c:pt idx="165">
                  <c:v>45625</c:v>
                </c:pt>
                <c:pt idx="166">
                  <c:v>45624</c:v>
                </c:pt>
                <c:pt idx="167">
                  <c:v>45623</c:v>
                </c:pt>
                <c:pt idx="168">
                  <c:v>45622</c:v>
                </c:pt>
                <c:pt idx="169">
                  <c:v>45621</c:v>
                </c:pt>
                <c:pt idx="170">
                  <c:v>45618</c:v>
                </c:pt>
                <c:pt idx="171">
                  <c:v>45617</c:v>
                </c:pt>
                <c:pt idx="172">
                  <c:v>45615</c:v>
                </c:pt>
                <c:pt idx="173">
                  <c:v>45614</c:v>
                </c:pt>
                <c:pt idx="174">
                  <c:v>45610</c:v>
                </c:pt>
                <c:pt idx="175">
                  <c:v>45609</c:v>
                </c:pt>
                <c:pt idx="176">
                  <c:v>45608</c:v>
                </c:pt>
                <c:pt idx="177">
                  <c:v>45607</c:v>
                </c:pt>
                <c:pt idx="178">
                  <c:v>45604</c:v>
                </c:pt>
                <c:pt idx="179">
                  <c:v>45603</c:v>
                </c:pt>
                <c:pt idx="180">
                  <c:v>45602</c:v>
                </c:pt>
                <c:pt idx="181">
                  <c:v>45601</c:v>
                </c:pt>
                <c:pt idx="182">
                  <c:v>45600</c:v>
                </c:pt>
                <c:pt idx="183">
                  <c:v>45597</c:v>
                </c:pt>
                <c:pt idx="184">
                  <c:v>45596</c:v>
                </c:pt>
                <c:pt idx="185">
                  <c:v>45595</c:v>
                </c:pt>
                <c:pt idx="186">
                  <c:v>45594</c:v>
                </c:pt>
                <c:pt idx="187">
                  <c:v>45593</c:v>
                </c:pt>
                <c:pt idx="188">
                  <c:v>45590</c:v>
                </c:pt>
                <c:pt idx="189">
                  <c:v>45589</c:v>
                </c:pt>
                <c:pt idx="190">
                  <c:v>45588</c:v>
                </c:pt>
                <c:pt idx="191">
                  <c:v>45587</c:v>
                </c:pt>
                <c:pt idx="192">
                  <c:v>45586</c:v>
                </c:pt>
                <c:pt idx="193">
                  <c:v>45583</c:v>
                </c:pt>
                <c:pt idx="194">
                  <c:v>45582</c:v>
                </c:pt>
                <c:pt idx="195">
                  <c:v>45581</c:v>
                </c:pt>
                <c:pt idx="196">
                  <c:v>45580</c:v>
                </c:pt>
                <c:pt idx="197">
                  <c:v>45579</c:v>
                </c:pt>
                <c:pt idx="198">
                  <c:v>45576</c:v>
                </c:pt>
                <c:pt idx="199">
                  <c:v>45575</c:v>
                </c:pt>
                <c:pt idx="200">
                  <c:v>45574</c:v>
                </c:pt>
                <c:pt idx="201">
                  <c:v>45573</c:v>
                </c:pt>
                <c:pt idx="202">
                  <c:v>45572</c:v>
                </c:pt>
                <c:pt idx="203">
                  <c:v>45569</c:v>
                </c:pt>
                <c:pt idx="204">
                  <c:v>45568</c:v>
                </c:pt>
                <c:pt idx="205">
                  <c:v>45567</c:v>
                </c:pt>
                <c:pt idx="206">
                  <c:v>45566</c:v>
                </c:pt>
                <c:pt idx="207">
                  <c:v>45565</c:v>
                </c:pt>
                <c:pt idx="208">
                  <c:v>45562</c:v>
                </c:pt>
                <c:pt idx="209">
                  <c:v>45561</c:v>
                </c:pt>
                <c:pt idx="210">
                  <c:v>45560</c:v>
                </c:pt>
                <c:pt idx="211">
                  <c:v>45559</c:v>
                </c:pt>
                <c:pt idx="212">
                  <c:v>45558</c:v>
                </c:pt>
                <c:pt idx="213">
                  <c:v>45555</c:v>
                </c:pt>
                <c:pt idx="214">
                  <c:v>45554</c:v>
                </c:pt>
                <c:pt idx="215">
                  <c:v>45553</c:v>
                </c:pt>
                <c:pt idx="216">
                  <c:v>45552</c:v>
                </c:pt>
                <c:pt idx="217">
                  <c:v>45551</c:v>
                </c:pt>
                <c:pt idx="218">
                  <c:v>45548</c:v>
                </c:pt>
                <c:pt idx="219">
                  <c:v>45547</c:v>
                </c:pt>
                <c:pt idx="220">
                  <c:v>45546</c:v>
                </c:pt>
                <c:pt idx="221">
                  <c:v>45545</c:v>
                </c:pt>
                <c:pt idx="222">
                  <c:v>45544</c:v>
                </c:pt>
                <c:pt idx="223">
                  <c:v>45541</c:v>
                </c:pt>
                <c:pt idx="224">
                  <c:v>45540</c:v>
                </c:pt>
                <c:pt idx="225">
                  <c:v>45539</c:v>
                </c:pt>
                <c:pt idx="226">
                  <c:v>45538</c:v>
                </c:pt>
                <c:pt idx="227">
                  <c:v>45537</c:v>
                </c:pt>
                <c:pt idx="228">
                  <c:v>45534</c:v>
                </c:pt>
                <c:pt idx="229">
                  <c:v>45533</c:v>
                </c:pt>
                <c:pt idx="230">
                  <c:v>45532</c:v>
                </c:pt>
                <c:pt idx="231">
                  <c:v>45531</c:v>
                </c:pt>
                <c:pt idx="232">
                  <c:v>45530</c:v>
                </c:pt>
                <c:pt idx="233">
                  <c:v>45527</c:v>
                </c:pt>
                <c:pt idx="234">
                  <c:v>45526</c:v>
                </c:pt>
                <c:pt idx="235">
                  <c:v>45525</c:v>
                </c:pt>
                <c:pt idx="236">
                  <c:v>45524</c:v>
                </c:pt>
                <c:pt idx="237">
                  <c:v>45523</c:v>
                </c:pt>
                <c:pt idx="238">
                  <c:v>45520</c:v>
                </c:pt>
                <c:pt idx="239">
                  <c:v>45519</c:v>
                </c:pt>
                <c:pt idx="240">
                  <c:v>45518</c:v>
                </c:pt>
                <c:pt idx="241">
                  <c:v>45517</c:v>
                </c:pt>
                <c:pt idx="242">
                  <c:v>45516</c:v>
                </c:pt>
                <c:pt idx="243">
                  <c:v>45513</c:v>
                </c:pt>
                <c:pt idx="244">
                  <c:v>45512</c:v>
                </c:pt>
                <c:pt idx="245">
                  <c:v>45511</c:v>
                </c:pt>
                <c:pt idx="246">
                  <c:v>45510</c:v>
                </c:pt>
                <c:pt idx="247">
                  <c:v>45509</c:v>
                </c:pt>
                <c:pt idx="248">
                  <c:v>45506</c:v>
                </c:pt>
                <c:pt idx="249">
                  <c:v>45505</c:v>
                </c:pt>
                <c:pt idx="250">
                  <c:v>45504</c:v>
                </c:pt>
                <c:pt idx="251">
                  <c:v>45503</c:v>
                </c:pt>
                <c:pt idx="252">
                  <c:v>45502</c:v>
                </c:pt>
                <c:pt idx="253">
                  <c:v>45499</c:v>
                </c:pt>
                <c:pt idx="254">
                  <c:v>45498</c:v>
                </c:pt>
                <c:pt idx="255">
                  <c:v>45497</c:v>
                </c:pt>
                <c:pt idx="256">
                  <c:v>45496</c:v>
                </c:pt>
                <c:pt idx="257">
                  <c:v>45495</c:v>
                </c:pt>
                <c:pt idx="258">
                  <c:v>45492</c:v>
                </c:pt>
                <c:pt idx="259">
                  <c:v>45491</c:v>
                </c:pt>
                <c:pt idx="260">
                  <c:v>45490</c:v>
                </c:pt>
                <c:pt idx="261">
                  <c:v>45489</c:v>
                </c:pt>
                <c:pt idx="262">
                  <c:v>45488</c:v>
                </c:pt>
                <c:pt idx="263">
                  <c:v>45485</c:v>
                </c:pt>
                <c:pt idx="264">
                  <c:v>45484</c:v>
                </c:pt>
                <c:pt idx="265">
                  <c:v>45483</c:v>
                </c:pt>
                <c:pt idx="266">
                  <c:v>45482</c:v>
                </c:pt>
                <c:pt idx="267">
                  <c:v>45481</c:v>
                </c:pt>
                <c:pt idx="268">
                  <c:v>45478</c:v>
                </c:pt>
                <c:pt idx="269">
                  <c:v>45477</c:v>
                </c:pt>
                <c:pt idx="270">
                  <c:v>45476</c:v>
                </c:pt>
                <c:pt idx="271">
                  <c:v>45475</c:v>
                </c:pt>
                <c:pt idx="272">
                  <c:v>45474</c:v>
                </c:pt>
                <c:pt idx="273">
                  <c:v>45471</c:v>
                </c:pt>
                <c:pt idx="274">
                  <c:v>45470</c:v>
                </c:pt>
                <c:pt idx="275">
                  <c:v>45469</c:v>
                </c:pt>
                <c:pt idx="276">
                  <c:v>45468</c:v>
                </c:pt>
                <c:pt idx="277">
                  <c:v>45467</c:v>
                </c:pt>
                <c:pt idx="278">
                  <c:v>45464</c:v>
                </c:pt>
                <c:pt idx="279">
                  <c:v>45463</c:v>
                </c:pt>
                <c:pt idx="280">
                  <c:v>45462</c:v>
                </c:pt>
                <c:pt idx="281">
                  <c:v>45461</c:v>
                </c:pt>
                <c:pt idx="282">
                  <c:v>45460</c:v>
                </c:pt>
                <c:pt idx="283">
                  <c:v>45457</c:v>
                </c:pt>
                <c:pt idx="284">
                  <c:v>45456</c:v>
                </c:pt>
                <c:pt idx="285">
                  <c:v>45455</c:v>
                </c:pt>
                <c:pt idx="286">
                  <c:v>45454</c:v>
                </c:pt>
                <c:pt idx="287">
                  <c:v>45453</c:v>
                </c:pt>
                <c:pt idx="288">
                  <c:v>45450</c:v>
                </c:pt>
                <c:pt idx="289">
                  <c:v>45449</c:v>
                </c:pt>
                <c:pt idx="290">
                  <c:v>45448</c:v>
                </c:pt>
                <c:pt idx="291">
                  <c:v>45447</c:v>
                </c:pt>
                <c:pt idx="292">
                  <c:v>45446</c:v>
                </c:pt>
                <c:pt idx="293">
                  <c:v>45443</c:v>
                </c:pt>
                <c:pt idx="294">
                  <c:v>45441</c:v>
                </c:pt>
                <c:pt idx="295">
                  <c:v>45440</c:v>
                </c:pt>
                <c:pt idx="296">
                  <c:v>45439</c:v>
                </c:pt>
                <c:pt idx="297">
                  <c:v>45436</c:v>
                </c:pt>
                <c:pt idx="298">
                  <c:v>45435</c:v>
                </c:pt>
                <c:pt idx="299">
                  <c:v>45434</c:v>
                </c:pt>
                <c:pt idx="300">
                  <c:v>45433</c:v>
                </c:pt>
                <c:pt idx="301">
                  <c:v>45432</c:v>
                </c:pt>
                <c:pt idx="302">
                  <c:v>45429</c:v>
                </c:pt>
                <c:pt idx="303">
                  <c:v>45428</c:v>
                </c:pt>
                <c:pt idx="304">
                  <c:v>45427</c:v>
                </c:pt>
                <c:pt idx="305">
                  <c:v>45426</c:v>
                </c:pt>
                <c:pt idx="306">
                  <c:v>45425</c:v>
                </c:pt>
                <c:pt idx="307">
                  <c:v>45422</c:v>
                </c:pt>
                <c:pt idx="308">
                  <c:v>45421</c:v>
                </c:pt>
                <c:pt idx="309">
                  <c:v>45420</c:v>
                </c:pt>
                <c:pt idx="310">
                  <c:v>45419</c:v>
                </c:pt>
                <c:pt idx="311">
                  <c:v>45418</c:v>
                </c:pt>
                <c:pt idx="312">
                  <c:v>45415</c:v>
                </c:pt>
                <c:pt idx="313">
                  <c:v>45414</c:v>
                </c:pt>
                <c:pt idx="314">
                  <c:v>45412</c:v>
                </c:pt>
                <c:pt idx="315">
                  <c:v>45411</c:v>
                </c:pt>
                <c:pt idx="316">
                  <c:v>45408</c:v>
                </c:pt>
                <c:pt idx="317">
                  <c:v>45407</c:v>
                </c:pt>
                <c:pt idx="318">
                  <c:v>45406</c:v>
                </c:pt>
                <c:pt idx="319">
                  <c:v>45405</c:v>
                </c:pt>
                <c:pt idx="320">
                  <c:v>45404</c:v>
                </c:pt>
                <c:pt idx="321">
                  <c:v>45401</c:v>
                </c:pt>
                <c:pt idx="322">
                  <c:v>45400</c:v>
                </c:pt>
                <c:pt idx="323">
                  <c:v>45399</c:v>
                </c:pt>
                <c:pt idx="324">
                  <c:v>45398</c:v>
                </c:pt>
                <c:pt idx="325">
                  <c:v>45397</c:v>
                </c:pt>
                <c:pt idx="326">
                  <c:v>45394</c:v>
                </c:pt>
                <c:pt idx="327">
                  <c:v>45393</c:v>
                </c:pt>
                <c:pt idx="328">
                  <c:v>45392</c:v>
                </c:pt>
                <c:pt idx="329">
                  <c:v>45391</c:v>
                </c:pt>
                <c:pt idx="330">
                  <c:v>45390</c:v>
                </c:pt>
                <c:pt idx="331">
                  <c:v>45387</c:v>
                </c:pt>
                <c:pt idx="332">
                  <c:v>45386</c:v>
                </c:pt>
                <c:pt idx="333">
                  <c:v>45385</c:v>
                </c:pt>
                <c:pt idx="334">
                  <c:v>45384</c:v>
                </c:pt>
                <c:pt idx="335">
                  <c:v>45383</c:v>
                </c:pt>
                <c:pt idx="336">
                  <c:v>45379</c:v>
                </c:pt>
                <c:pt idx="337">
                  <c:v>45378</c:v>
                </c:pt>
                <c:pt idx="338">
                  <c:v>45377</c:v>
                </c:pt>
                <c:pt idx="339">
                  <c:v>45376</c:v>
                </c:pt>
                <c:pt idx="340">
                  <c:v>45373</c:v>
                </c:pt>
                <c:pt idx="341">
                  <c:v>45372</c:v>
                </c:pt>
                <c:pt idx="342">
                  <c:v>45371</c:v>
                </c:pt>
                <c:pt idx="343">
                  <c:v>45370</c:v>
                </c:pt>
                <c:pt idx="344">
                  <c:v>45369</c:v>
                </c:pt>
                <c:pt idx="345">
                  <c:v>45366</c:v>
                </c:pt>
                <c:pt idx="346">
                  <c:v>45365</c:v>
                </c:pt>
                <c:pt idx="347">
                  <c:v>45364</c:v>
                </c:pt>
                <c:pt idx="348">
                  <c:v>45363</c:v>
                </c:pt>
                <c:pt idx="349">
                  <c:v>45362</c:v>
                </c:pt>
                <c:pt idx="350">
                  <c:v>45359</c:v>
                </c:pt>
                <c:pt idx="351">
                  <c:v>45358</c:v>
                </c:pt>
                <c:pt idx="352">
                  <c:v>45357</c:v>
                </c:pt>
                <c:pt idx="353">
                  <c:v>45356</c:v>
                </c:pt>
                <c:pt idx="354">
                  <c:v>45355</c:v>
                </c:pt>
                <c:pt idx="355">
                  <c:v>45352</c:v>
                </c:pt>
                <c:pt idx="356">
                  <c:v>45351</c:v>
                </c:pt>
                <c:pt idx="357">
                  <c:v>45350</c:v>
                </c:pt>
                <c:pt idx="358">
                  <c:v>45349</c:v>
                </c:pt>
                <c:pt idx="359">
                  <c:v>45348</c:v>
                </c:pt>
                <c:pt idx="360">
                  <c:v>45345</c:v>
                </c:pt>
                <c:pt idx="361">
                  <c:v>45344</c:v>
                </c:pt>
                <c:pt idx="362">
                  <c:v>45343</c:v>
                </c:pt>
                <c:pt idx="363">
                  <c:v>45342</c:v>
                </c:pt>
                <c:pt idx="364">
                  <c:v>45341</c:v>
                </c:pt>
                <c:pt idx="365">
                  <c:v>45338</c:v>
                </c:pt>
                <c:pt idx="366">
                  <c:v>45337</c:v>
                </c:pt>
                <c:pt idx="367">
                  <c:v>45336</c:v>
                </c:pt>
                <c:pt idx="368">
                  <c:v>45331</c:v>
                </c:pt>
                <c:pt idx="369">
                  <c:v>45330</c:v>
                </c:pt>
                <c:pt idx="370">
                  <c:v>45329</c:v>
                </c:pt>
                <c:pt idx="371">
                  <c:v>45328</c:v>
                </c:pt>
                <c:pt idx="372">
                  <c:v>45327</c:v>
                </c:pt>
                <c:pt idx="373">
                  <c:v>45324</c:v>
                </c:pt>
                <c:pt idx="374">
                  <c:v>45323</c:v>
                </c:pt>
                <c:pt idx="375">
                  <c:v>45322</c:v>
                </c:pt>
                <c:pt idx="376">
                  <c:v>45321</c:v>
                </c:pt>
                <c:pt idx="377">
                  <c:v>45320</c:v>
                </c:pt>
                <c:pt idx="378">
                  <c:v>45317</c:v>
                </c:pt>
                <c:pt idx="379">
                  <c:v>45316</c:v>
                </c:pt>
                <c:pt idx="380">
                  <c:v>45315</c:v>
                </c:pt>
                <c:pt idx="381">
                  <c:v>45314</c:v>
                </c:pt>
                <c:pt idx="382">
                  <c:v>45313</c:v>
                </c:pt>
                <c:pt idx="383">
                  <c:v>45310</c:v>
                </c:pt>
                <c:pt idx="384">
                  <c:v>45309</c:v>
                </c:pt>
                <c:pt idx="385">
                  <c:v>45308</c:v>
                </c:pt>
                <c:pt idx="386">
                  <c:v>45307</c:v>
                </c:pt>
                <c:pt idx="387">
                  <c:v>45306</c:v>
                </c:pt>
                <c:pt idx="388">
                  <c:v>45303</c:v>
                </c:pt>
                <c:pt idx="389">
                  <c:v>45302</c:v>
                </c:pt>
                <c:pt idx="390">
                  <c:v>45301</c:v>
                </c:pt>
                <c:pt idx="391">
                  <c:v>45300</c:v>
                </c:pt>
                <c:pt idx="392">
                  <c:v>45299</c:v>
                </c:pt>
                <c:pt idx="393">
                  <c:v>45296</c:v>
                </c:pt>
                <c:pt idx="394">
                  <c:v>45295</c:v>
                </c:pt>
                <c:pt idx="395">
                  <c:v>45294</c:v>
                </c:pt>
                <c:pt idx="396">
                  <c:v>45293</c:v>
                </c:pt>
                <c:pt idx="397">
                  <c:v>45289</c:v>
                </c:pt>
                <c:pt idx="398">
                  <c:v>45288</c:v>
                </c:pt>
                <c:pt idx="399">
                  <c:v>45287</c:v>
                </c:pt>
                <c:pt idx="400">
                  <c:v>45286</c:v>
                </c:pt>
                <c:pt idx="401">
                  <c:v>45282</c:v>
                </c:pt>
                <c:pt idx="402">
                  <c:v>45281</c:v>
                </c:pt>
                <c:pt idx="403">
                  <c:v>45280</c:v>
                </c:pt>
                <c:pt idx="404">
                  <c:v>45279</c:v>
                </c:pt>
                <c:pt idx="405">
                  <c:v>45278</c:v>
                </c:pt>
                <c:pt idx="406">
                  <c:v>45275</c:v>
                </c:pt>
                <c:pt idx="407">
                  <c:v>45274</c:v>
                </c:pt>
                <c:pt idx="408">
                  <c:v>45273</c:v>
                </c:pt>
                <c:pt idx="409">
                  <c:v>45272</c:v>
                </c:pt>
                <c:pt idx="410">
                  <c:v>45271</c:v>
                </c:pt>
                <c:pt idx="411">
                  <c:v>45268</c:v>
                </c:pt>
                <c:pt idx="412">
                  <c:v>45267</c:v>
                </c:pt>
                <c:pt idx="413">
                  <c:v>45266</c:v>
                </c:pt>
                <c:pt idx="414">
                  <c:v>45265</c:v>
                </c:pt>
                <c:pt idx="415">
                  <c:v>45264</c:v>
                </c:pt>
                <c:pt idx="416">
                  <c:v>45261</c:v>
                </c:pt>
                <c:pt idx="417">
                  <c:v>45260</c:v>
                </c:pt>
                <c:pt idx="418">
                  <c:v>45259</c:v>
                </c:pt>
                <c:pt idx="419">
                  <c:v>45258</c:v>
                </c:pt>
                <c:pt idx="420">
                  <c:v>45257</c:v>
                </c:pt>
                <c:pt idx="421">
                  <c:v>45254</c:v>
                </c:pt>
                <c:pt idx="422">
                  <c:v>45253</c:v>
                </c:pt>
                <c:pt idx="423">
                  <c:v>45252</c:v>
                </c:pt>
                <c:pt idx="424">
                  <c:v>45251</c:v>
                </c:pt>
                <c:pt idx="425">
                  <c:v>45250</c:v>
                </c:pt>
                <c:pt idx="426">
                  <c:v>45247</c:v>
                </c:pt>
                <c:pt idx="427">
                  <c:v>45246</c:v>
                </c:pt>
                <c:pt idx="428">
                  <c:v>45244</c:v>
                </c:pt>
                <c:pt idx="429">
                  <c:v>45243</c:v>
                </c:pt>
                <c:pt idx="430">
                  <c:v>45240</c:v>
                </c:pt>
                <c:pt idx="431">
                  <c:v>45239</c:v>
                </c:pt>
                <c:pt idx="432">
                  <c:v>45238</c:v>
                </c:pt>
                <c:pt idx="433">
                  <c:v>45237</c:v>
                </c:pt>
                <c:pt idx="434">
                  <c:v>45236</c:v>
                </c:pt>
                <c:pt idx="435">
                  <c:v>45233</c:v>
                </c:pt>
                <c:pt idx="436">
                  <c:v>45231</c:v>
                </c:pt>
                <c:pt idx="437">
                  <c:v>45230</c:v>
                </c:pt>
                <c:pt idx="438">
                  <c:v>45229</c:v>
                </c:pt>
                <c:pt idx="439">
                  <c:v>45226</c:v>
                </c:pt>
                <c:pt idx="440">
                  <c:v>45225</c:v>
                </c:pt>
                <c:pt idx="441">
                  <c:v>45224</c:v>
                </c:pt>
                <c:pt idx="442">
                  <c:v>45223</c:v>
                </c:pt>
                <c:pt idx="443">
                  <c:v>45222</c:v>
                </c:pt>
                <c:pt idx="444">
                  <c:v>45219</c:v>
                </c:pt>
                <c:pt idx="445">
                  <c:v>45218</c:v>
                </c:pt>
                <c:pt idx="446">
                  <c:v>45217</c:v>
                </c:pt>
                <c:pt idx="447">
                  <c:v>45216</c:v>
                </c:pt>
                <c:pt idx="448">
                  <c:v>45215</c:v>
                </c:pt>
                <c:pt idx="449">
                  <c:v>45212</c:v>
                </c:pt>
                <c:pt idx="450">
                  <c:v>45210</c:v>
                </c:pt>
                <c:pt idx="451">
                  <c:v>45209</c:v>
                </c:pt>
                <c:pt idx="452">
                  <c:v>45208</c:v>
                </c:pt>
                <c:pt idx="453">
                  <c:v>45205</c:v>
                </c:pt>
                <c:pt idx="454">
                  <c:v>45204</c:v>
                </c:pt>
                <c:pt idx="455">
                  <c:v>45203</c:v>
                </c:pt>
                <c:pt idx="456">
                  <c:v>45202</c:v>
                </c:pt>
                <c:pt idx="457">
                  <c:v>45201</c:v>
                </c:pt>
                <c:pt idx="458">
                  <c:v>45198</c:v>
                </c:pt>
                <c:pt idx="459">
                  <c:v>45197</c:v>
                </c:pt>
                <c:pt idx="460">
                  <c:v>45196</c:v>
                </c:pt>
                <c:pt idx="461">
                  <c:v>45195</c:v>
                </c:pt>
                <c:pt idx="462">
                  <c:v>45194</c:v>
                </c:pt>
                <c:pt idx="463">
                  <c:v>45191</c:v>
                </c:pt>
                <c:pt idx="464">
                  <c:v>45190</c:v>
                </c:pt>
                <c:pt idx="465">
                  <c:v>45189</c:v>
                </c:pt>
                <c:pt idx="466">
                  <c:v>45188</c:v>
                </c:pt>
                <c:pt idx="467">
                  <c:v>45187</c:v>
                </c:pt>
                <c:pt idx="468">
                  <c:v>45184</c:v>
                </c:pt>
                <c:pt idx="469">
                  <c:v>45183</c:v>
                </c:pt>
                <c:pt idx="470">
                  <c:v>45182</c:v>
                </c:pt>
                <c:pt idx="471">
                  <c:v>45181</c:v>
                </c:pt>
                <c:pt idx="472">
                  <c:v>45180</c:v>
                </c:pt>
                <c:pt idx="473">
                  <c:v>45177</c:v>
                </c:pt>
                <c:pt idx="474">
                  <c:v>45175</c:v>
                </c:pt>
                <c:pt idx="475">
                  <c:v>45174</c:v>
                </c:pt>
                <c:pt idx="476">
                  <c:v>45173</c:v>
                </c:pt>
                <c:pt idx="477">
                  <c:v>45170</c:v>
                </c:pt>
                <c:pt idx="478">
                  <c:v>45169</c:v>
                </c:pt>
                <c:pt idx="479">
                  <c:v>45168</c:v>
                </c:pt>
                <c:pt idx="480">
                  <c:v>45167</c:v>
                </c:pt>
                <c:pt idx="481">
                  <c:v>45166</c:v>
                </c:pt>
                <c:pt idx="482">
                  <c:v>45163</c:v>
                </c:pt>
                <c:pt idx="483">
                  <c:v>45162</c:v>
                </c:pt>
                <c:pt idx="484">
                  <c:v>45161</c:v>
                </c:pt>
                <c:pt idx="485">
                  <c:v>45160</c:v>
                </c:pt>
                <c:pt idx="486">
                  <c:v>45159</c:v>
                </c:pt>
                <c:pt idx="487">
                  <c:v>45156</c:v>
                </c:pt>
                <c:pt idx="488">
                  <c:v>45155</c:v>
                </c:pt>
                <c:pt idx="489">
                  <c:v>45154</c:v>
                </c:pt>
                <c:pt idx="490">
                  <c:v>45153</c:v>
                </c:pt>
                <c:pt idx="491">
                  <c:v>45152</c:v>
                </c:pt>
                <c:pt idx="492">
                  <c:v>45149</c:v>
                </c:pt>
                <c:pt idx="493">
                  <c:v>45148</c:v>
                </c:pt>
                <c:pt idx="494">
                  <c:v>45147</c:v>
                </c:pt>
                <c:pt idx="495">
                  <c:v>45146</c:v>
                </c:pt>
                <c:pt idx="496">
                  <c:v>45145</c:v>
                </c:pt>
                <c:pt idx="497">
                  <c:v>45142</c:v>
                </c:pt>
                <c:pt idx="498">
                  <c:v>45141</c:v>
                </c:pt>
                <c:pt idx="499">
                  <c:v>45140</c:v>
                </c:pt>
                <c:pt idx="500">
                  <c:v>45139</c:v>
                </c:pt>
                <c:pt idx="501">
                  <c:v>45138</c:v>
                </c:pt>
                <c:pt idx="502">
                  <c:v>45135</c:v>
                </c:pt>
                <c:pt idx="503">
                  <c:v>45134</c:v>
                </c:pt>
                <c:pt idx="504">
                  <c:v>45133</c:v>
                </c:pt>
                <c:pt idx="505">
                  <c:v>45132</c:v>
                </c:pt>
                <c:pt idx="506">
                  <c:v>45131</c:v>
                </c:pt>
                <c:pt idx="507">
                  <c:v>45128</c:v>
                </c:pt>
                <c:pt idx="508">
                  <c:v>45127</c:v>
                </c:pt>
                <c:pt idx="509">
                  <c:v>45126</c:v>
                </c:pt>
                <c:pt idx="510">
                  <c:v>45125</c:v>
                </c:pt>
                <c:pt idx="511">
                  <c:v>45124</c:v>
                </c:pt>
                <c:pt idx="512">
                  <c:v>45121</c:v>
                </c:pt>
                <c:pt idx="513">
                  <c:v>45120</c:v>
                </c:pt>
                <c:pt idx="514">
                  <c:v>45119</c:v>
                </c:pt>
                <c:pt idx="515">
                  <c:v>45118</c:v>
                </c:pt>
                <c:pt idx="516">
                  <c:v>45117</c:v>
                </c:pt>
                <c:pt idx="517">
                  <c:v>45114</c:v>
                </c:pt>
                <c:pt idx="518">
                  <c:v>45113</c:v>
                </c:pt>
                <c:pt idx="519">
                  <c:v>45112</c:v>
                </c:pt>
                <c:pt idx="520">
                  <c:v>45111</c:v>
                </c:pt>
                <c:pt idx="521">
                  <c:v>45110</c:v>
                </c:pt>
                <c:pt idx="522">
                  <c:v>45107</c:v>
                </c:pt>
                <c:pt idx="523">
                  <c:v>45106</c:v>
                </c:pt>
                <c:pt idx="524">
                  <c:v>45105</c:v>
                </c:pt>
                <c:pt idx="525">
                  <c:v>45104</c:v>
                </c:pt>
                <c:pt idx="526">
                  <c:v>45103</c:v>
                </c:pt>
                <c:pt idx="527">
                  <c:v>45100</c:v>
                </c:pt>
                <c:pt idx="528">
                  <c:v>45099</c:v>
                </c:pt>
                <c:pt idx="529">
                  <c:v>45098</c:v>
                </c:pt>
                <c:pt idx="530">
                  <c:v>45097</c:v>
                </c:pt>
                <c:pt idx="531">
                  <c:v>45096</c:v>
                </c:pt>
                <c:pt idx="532">
                  <c:v>45093</c:v>
                </c:pt>
                <c:pt idx="533">
                  <c:v>45092</c:v>
                </c:pt>
                <c:pt idx="534">
                  <c:v>45091</c:v>
                </c:pt>
                <c:pt idx="535">
                  <c:v>45090</c:v>
                </c:pt>
                <c:pt idx="536">
                  <c:v>45089</c:v>
                </c:pt>
                <c:pt idx="537">
                  <c:v>45086</c:v>
                </c:pt>
                <c:pt idx="538">
                  <c:v>45084</c:v>
                </c:pt>
                <c:pt idx="539">
                  <c:v>45083</c:v>
                </c:pt>
                <c:pt idx="540">
                  <c:v>45082</c:v>
                </c:pt>
                <c:pt idx="541">
                  <c:v>45079</c:v>
                </c:pt>
                <c:pt idx="542">
                  <c:v>45078</c:v>
                </c:pt>
                <c:pt idx="543">
                  <c:v>45077</c:v>
                </c:pt>
                <c:pt idx="544">
                  <c:v>45076</c:v>
                </c:pt>
                <c:pt idx="545">
                  <c:v>45075</c:v>
                </c:pt>
                <c:pt idx="546">
                  <c:v>45072</c:v>
                </c:pt>
                <c:pt idx="547">
                  <c:v>45071</c:v>
                </c:pt>
                <c:pt idx="548">
                  <c:v>45070</c:v>
                </c:pt>
                <c:pt idx="549">
                  <c:v>45069</c:v>
                </c:pt>
                <c:pt idx="550">
                  <c:v>45068</c:v>
                </c:pt>
                <c:pt idx="551">
                  <c:v>45065</c:v>
                </c:pt>
                <c:pt idx="552">
                  <c:v>45064</c:v>
                </c:pt>
                <c:pt idx="553">
                  <c:v>45063</c:v>
                </c:pt>
                <c:pt idx="554">
                  <c:v>45062</c:v>
                </c:pt>
                <c:pt idx="555">
                  <c:v>45061</c:v>
                </c:pt>
                <c:pt idx="556">
                  <c:v>45058</c:v>
                </c:pt>
                <c:pt idx="557">
                  <c:v>45057</c:v>
                </c:pt>
                <c:pt idx="558">
                  <c:v>45056</c:v>
                </c:pt>
                <c:pt idx="559">
                  <c:v>45055</c:v>
                </c:pt>
                <c:pt idx="560">
                  <c:v>45054</c:v>
                </c:pt>
                <c:pt idx="561">
                  <c:v>45051</c:v>
                </c:pt>
                <c:pt idx="562">
                  <c:v>45050</c:v>
                </c:pt>
                <c:pt idx="563">
                  <c:v>45049</c:v>
                </c:pt>
                <c:pt idx="564">
                  <c:v>45048</c:v>
                </c:pt>
                <c:pt idx="565">
                  <c:v>45044</c:v>
                </c:pt>
                <c:pt idx="566">
                  <c:v>45043</c:v>
                </c:pt>
                <c:pt idx="567">
                  <c:v>45042</c:v>
                </c:pt>
                <c:pt idx="568">
                  <c:v>45041</c:v>
                </c:pt>
                <c:pt idx="569">
                  <c:v>45040</c:v>
                </c:pt>
                <c:pt idx="570">
                  <c:v>45036</c:v>
                </c:pt>
                <c:pt idx="571">
                  <c:v>45035</c:v>
                </c:pt>
                <c:pt idx="572">
                  <c:v>45034</c:v>
                </c:pt>
                <c:pt idx="573">
                  <c:v>45033</c:v>
                </c:pt>
                <c:pt idx="574">
                  <c:v>45030</c:v>
                </c:pt>
                <c:pt idx="575">
                  <c:v>45029</c:v>
                </c:pt>
                <c:pt idx="576">
                  <c:v>45028</c:v>
                </c:pt>
                <c:pt idx="577">
                  <c:v>45027</c:v>
                </c:pt>
                <c:pt idx="578">
                  <c:v>45026</c:v>
                </c:pt>
                <c:pt idx="579">
                  <c:v>45022</c:v>
                </c:pt>
                <c:pt idx="580">
                  <c:v>45021</c:v>
                </c:pt>
                <c:pt idx="581">
                  <c:v>45020</c:v>
                </c:pt>
                <c:pt idx="582">
                  <c:v>45019</c:v>
                </c:pt>
                <c:pt idx="583">
                  <c:v>45016</c:v>
                </c:pt>
                <c:pt idx="584">
                  <c:v>45015</c:v>
                </c:pt>
                <c:pt idx="585">
                  <c:v>45014</c:v>
                </c:pt>
                <c:pt idx="586">
                  <c:v>45013</c:v>
                </c:pt>
                <c:pt idx="587">
                  <c:v>45012</c:v>
                </c:pt>
                <c:pt idx="588">
                  <c:v>45009</c:v>
                </c:pt>
                <c:pt idx="589">
                  <c:v>45008</c:v>
                </c:pt>
                <c:pt idx="590">
                  <c:v>45007</c:v>
                </c:pt>
                <c:pt idx="591">
                  <c:v>45006</c:v>
                </c:pt>
                <c:pt idx="592">
                  <c:v>45005</c:v>
                </c:pt>
                <c:pt idx="593">
                  <c:v>45002</c:v>
                </c:pt>
                <c:pt idx="594">
                  <c:v>45001</c:v>
                </c:pt>
                <c:pt idx="595">
                  <c:v>45000</c:v>
                </c:pt>
                <c:pt idx="596">
                  <c:v>44999</c:v>
                </c:pt>
                <c:pt idx="597">
                  <c:v>44998</c:v>
                </c:pt>
                <c:pt idx="598">
                  <c:v>44995</c:v>
                </c:pt>
                <c:pt idx="599">
                  <c:v>44994</c:v>
                </c:pt>
                <c:pt idx="600">
                  <c:v>44993</c:v>
                </c:pt>
                <c:pt idx="601">
                  <c:v>44992</c:v>
                </c:pt>
                <c:pt idx="602">
                  <c:v>44991</c:v>
                </c:pt>
                <c:pt idx="603">
                  <c:v>44988</c:v>
                </c:pt>
                <c:pt idx="604">
                  <c:v>44987</c:v>
                </c:pt>
                <c:pt idx="605">
                  <c:v>44986</c:v>
                </c:pt>
                <c:pt idx="606">
                  <c:v>44985</c:v>
                </c:pt>
                <c:pt idx="607">
                  <c:v>44984</c:v>
                </c:pt>
                <c:pt idx="608">
                  <c:v>44981</c:v>
                </c:pt>
                <c:pt idx="609">
                  <c:v>44980</c:v>
                </c:pt>
                <c:pt idx="610">
                  <c:v>44979</c:v>
                </c:pt>
                <c:pt idx="611">
                  <c:v>44974</c:v>
                </c:pt>
                <c:pt idx="612">
                  <c:v>44973</c:v>
                </c:pt>
                <c:pt idx="613">
                  <c:v>44972</c:v>
                </c:pt>
                <c:pt idx="614">
                  <c:v>44971</c:v>
                </c:pt>
                <c:pt idx="615">
                  <c:v>44970</c:v>
                </c:pt>
                <c:pt idx="616">
                  <c:v>44967</c:v>
                </c:pt>
                <c:pt idx="617">
                  <c:v>44966</c:v>
                </c:pt>
                <c:pt idx="618">
                  <c:v>44965</c:v>
                </c:pt>
                <c:pt idx="619">
                  <c:v>44964</c:v>
                </c:pt>
                <c:pt idx="620">
                  <c:v>44963</c:v>
                </c:pt>
                <c:pt idx="621">
                  <c:v>44960</c:v>
                </c:pt>
                <c:pt idx="622">
                  <c:v>44959</c:v>
                </c:pt>
                <c:pt idx="623">
                  <c:v>44958</c:v>
                </c:pt>
                <c:pt idx="624">
                  <c:v>44957</c:v>
                </c:pt>
                <c:pt idx="625">
                  <c:v>44956</c:v>
                </c:pt>
                <c:pt idx="626">
                  <c:v>44953</c:v>
                </c:pt>
                <c:pt idx="627">
                  <c:v>44952</c:v>
                </c:pt>
                <c:pt idx="628">
                  <c:v>44951</c:v>
                </c:pt>
                <c:pt idx="629">
                  <c:v>44950</c:v>
                </c:pt>
                <c:pt idx="630">
                  <c:v>44949</c:v>
                </c:pt>
                <c:pt idx="631">
                  <c:v>44946</c:v>
                </c:pt>
                <c:pt idx="632">
                  <c:v>44945</c:v>
                </c:pt>
                <c:pt idx="633">
                  <c:v>44944</c:v>
                </c:pt>
                <c:pt idx="634">
                  <c:v>44943</c:v>
                </c:pt>
                <c:pt idx="635">
                  <c:v>44942</c:v>
                </c:pt>
                <c:pt idx="636">
                  <c:v>44939</c:v>
                </c:pt>
                <c:pt idx="637">
                  <c:v>44938</c:v>
                </c:pt>
                <c:pt idx="638">
                  <c:v>44937</c:v>
                </c:pt>
                <c:pt idx="639">
                  <c:v>44936</c:v>
                </c:pt>
                <c:pt idx="640">
                  <c:v>44935</c:v>
                </c:pt>
                <c:pt idx="641">
                  <c:v>44932</c:v>
                </c:pt>
                <c:pt idx="642">
                  <c:v>44931</c:v>
                </c:pt>
                <c:pt idx="643">
                  <c:v>44930</c:v>
                </c:pt>
                <c:pt idx="644">
                  <c:v>44929</c:v>
                </c:pt>
                <c:pt idx="645">
                  <c:v>44928</c:v>
                </c:pt>
                <c:pt idx="646">
                  <c:v>44924</c:v>
                </c:pt>
                <c:pt idx="647">
                  <c:v>44923</c:v>
                </c:pt>
                <c:pt idx="648">
                  <c:v>44922</c:v>
                </c:pt>
                <c:pt idx="649">
                  <c:v>44921</c:v>
                </c:pt>
                <c:pt idx="650">
                  <c:v>44918</c:v>
                </c:pt>
                <c:pt idx="651">
                  <c:v>44917</c:v>
                </c:pt>
                <c:pt idx="652">
                  <c:v>44916</c:v>
                </c:pt>
                <c:pt idx="653">
                  <c:v>44915</c:v>
                </c:pt>
                <c:pt idx="654">
                  <c:v>44914</c:v>
                </c:pt>
                <c:pt idx="655">
                  <c:v>44911</c:v>
                </c:pt>
                <c:pt idx="656">
                  <c:v>44910</c:v>
                </c:pt>
                <c:pt idx="657">
                  <c:v>44909</c:v>
                </c:pt>
                <c:pt idx="658">
                  <c:v>44908</c:v>
                </c:pt>
                <c:pt idx="659">
                  <c:v>44907</c:v>
                </c:pt>
                <c:pt idx="660">
                  <c:v>44904</c:v>
                </c:pt>
                <c:pt idx="661">
                  <c:v>44903</c:v>
                </c:pt>
                <c:pt idx="662">
                  <c:v>44902</c:v>
                </c:pt>
                <c:pt idx="663">
                  <c:v>44901</c:v>
                </c:pt>
                <c:pt idx="664">
                  <c:v>44900</c:v>
                </c:pt>
                <c:pt idx="665">
                  <c:v>44897</c:v>
                </c:pt>
                <c:pt idx="666">
                  <c:v>44896</c:v>
                </c:pt>
                <c:pt idx="667">
                  <c:v>44895</c:v>
                </c:pt>
                <c:pt idx="668">
                  <c:v>44894</c:v>
                </c:pt>
                <c:pt idx="669">
                  <c:v>44893</c:v>
                </c:pt>
                <c:pt idx="670">
                  <c:v>44890</c:v>
                </c:pt>
                <c:pt idx="671">
                  <c:v>44889</c:v>
                </c:pt>
                <c:pt idx="672">
                  <c:v>44888</c:v>
                </c:pt>
                <c:pt idx="673">
                  <c:v>44887</c:v>
                </c:pt>
                <c:pt idx="674">
                  <c:v>44886</c:v>
                </c:pt>
                <c:pt idx="675">
                  <c:v>44883</c:v>
                </c:pt>
                <c:pt idx="676">
                  <c:v>44882</c:v>
                </c:pt>
                <c:pt idx="677">
                  <c:v>44881</c:v>
                </c:pt>
                <c:pt idx="678">
                  <c:v>44879</c:v>
                </c:pt>
                <c:pt idx="679">
                  <c:v>44876</c:v>
                </c:pt>
                <c:pt idx="680">
                  <c:v>44875</c:v>
                </c:pt>
                <c:pt idx="681">
                  <c:v>44874</c:v>
                </c:pt>
                <c:pt idx="682">
                  <c:v>44873</c:v>
                </c:pt>
                <c:pt idx="683">
                  <c:v>44872</c:v>
                </c:pt>
                <c:pt idx="684">
                  <c:v>44869</c:v>
                </c:pt>
                <c:pt idx="685">
                  <c:v>44868</c:v>
                </c:pt>
                <c:pt idx="686">
                  <c:v>44866</c:v>
                </c:pt>
                <c:pt idx="687">
                  <c:v>44865</c:v>
                </c:pt>
                <c:pt idx="688">
                  <c:v>44862</c:v>
                </c:pt>
                <c:pt idx="689">
                  <c:v>44861</c:v>
                </c:pt>
                <c:pt idx="690">
                  <c:v>44860</c:v>
                </c:pt>
                <c:pt idx="691">
                  <c:v>44859</c:v>
                </c:pt>
                <c:pt idx="692">
                  <c:v>44858</c:v>
                </c:pt>
                <c:pt idx="693">
                  <c:v>44855</c:v>
                </c:pt>
                <c:pt idx="694">
                  <c:v>44854</c:v>
                </c:pt>
                <c:pt idx="695">
                  <c:v>44853</c:v>
                </c:pt>
                <c:pt idx="696">
                  <c:v>44852</c:v>
                </c:pt>
                <c:pt idx="697">
                  <c:v>44851</c:v>
                </c:pt>
                <c:pt idx="698">
                  <c:v>44848</c:v>
                </c:pt>
                <c:pt idx="699">
                  <c:v>44847</c:v>
                </c:pt>
                <c:pt idx="700">
                  <c:v>44845</c:v>
                </c:pt>
                <c:pt idx="701">
                  <c:v>44844</c:v>
                </c:pt>
                <c:pt idx="702">
                  <c:v>44841</c:v>
                </c:pt>
                <c:pt idx="703">
                  <c:v>44840</c:v>
                </c:pt>
                <c:pt idx="704">
                  <c:v>44839</c:v>
                </c:pt>
                <c:pt idx="705">
                  <c:v>44838</c:v>
                </c:pt>
                <c:pt idx="706">
                  <c:v>44837</c:v>
                </c:pt>
                <c:pt idx="707">
                  <c:v>44834</c:v>
                </c:pt>
                <c:pt idx="708">
                  <c:v>44833</c:v>
                </c:pt>
                <c:pt idx="709">
                  <c:v>44832</c:v>
                </c:pt>
                <c:pt idx="710">
                  <c:v>44831</c:v>
                </c:pt>
                <c:pt idx="711">
                  <c:v>44830</c:v>
                </c:pt>
                <c:pt idx="712">
                  <c:v>44827</c:v>
                </c:pt>
                <c:pt idx="713">
                  <c:v>44826</c:v>
                </c:pt>
                <c:pt idx="714">
                  <c:v>44825</c:v>
                </c:pt>
                <c:pt idx="715">
                  <c:v>44824</c:v>
                </c:pt>
                <c:pt idx="716">
                  <c:v>44823</c:v>
                </c:pt>
                <c:pt idx="717">
                  <c:v>44820</c:v>
                </c:pt>
                <c:pt idx="718">
                  <c:v>44819</c:v>
                </c:pt>
                <c:pt idx="719">
                  <c:v>44818</c:v>
                </c:pt>
                <c:pt idx="720">
                  <c:v>44817</c:v>
                </c:pt>
                <c:pt idx="721">
                  <c:v>44816</c:v>
                </c:pt>
                <c:pt idx="722">
                  <c:v>44813</c:v>
                </c:pt>
                <c:pt idx="723">
                  <c:v>44812</c:v>
                </c:pt>
                <c:pt idx="724">
                  <c:v>44810</c:v>
                </c:pt>
                <c:pt idx="725">
                  <c:v>44809</c:v>
                </c:pt>
                <c:pt idx="726">
                  <c:v>44806</c:v>
                </c:pt>
                <c:pt idx="727">
                  <c:v>44805</c:v>
                </c:pt>
                <c:pt idx="728">
                  <c:v>44804</c:v>
                </c:pt>
                <c:pt idx="729">
                  <c:v>44803</c:v>
                </c:pt>
                <c:pt idx="730">
                  <c:v>44802</c:v>
                </c:pt>
                <c:pt idx="731">
                  <c:v>44799</c:v>
                </c:pt>
                <c:pt idx="732">
                  <c:v>44798</c:v>
                </c:pt>
                <c:pt idx="733">
                  <c:v>44797</c:v>
                </c:pt>
                <c:pt idx="734">
                  <c:v>44796</c:v>
                </c:pt>
                <c:pt idx="735">
                  <c:v>44795</c:v>
                </c:pt>
                <c:pt idx="736">
                  <c:v>44792</c:v>
                </c:pt>
                <c:pt idx="737">
                  <c:v>44791</c:v>
                </c:pt>
                <c:pt idx="738">
                  <c:v>44790</c:v>
                </c:pt>
                <c:pt idx="739">
                  <c:v>44789</c:v>
                </c:pt>
                <c:pt idx="740">
                  <c:v>44788</c:v>
                </c:pt>
                <c:pt idx="741">
                  <c:v>44785</c:v>
                </c:pt>
                <c:pt idx="742">
                  <c:v>44784</c:v>
                </c:pt>
                <c:pt idx="743">
                  <c:v>44783</c:v>
                </c:pt>
                <c:pt idx="744">
                  <c:v>44782</c:v>
                </c:pt>
                <c:pt idx="745">
                  <c:v>44781</c:v>
                </c:pt>
                <c:pt idx="746">
                  <c:v>44778</c:v>
                </c:pt>
                <c:pt idx="747">
                  <c:v>44777</c:v>
                </c:pt>
                <c:pt idx="748">
                  <c:v>44776</c:v>
                </c:pt>
                <c:pt idx="749">
                  <c:v>44775</c:v>
                </c:pt>
                <c:pt idx="750">
                  <c:v>44774</c:v>
                </c:pt>
                <c:pt idx="751">
                  <c:v>44771</c:v>
                </c:pt>
                <c:pt idx="752">
                  <c:v>44770</c:v>
                </c:pt>
                <c:pt idx="753">
                  <c:v>44769</c:v>
                </c:pt>
                <c:pt idx="754">
                  <c:v>44768</c:v>
                </c:pt>
                <c:pt idx="755">
                  <c:v>44767</c:v>
                </c:pt>
                <c:pt idx="756">
                  <c:v>44764</c:v>
                </c:pt>
                <c:pt idx="757">
                  <c:v>44763</c:v>
                </c:pt>
                <c:pt idx="758">
                  <c:v>44762</c:v>
                </c:pt>
                <c:pt idx="759">
                  <c:v>44761</c:v>
                </c:pt>
                <c:pt idx="760">
                  <c:v>44760</c:v>
                </c:pt>
                <c:pt idx="761">
                  <c:v>44757</c:v>
                </c:pt>
                <c:pt idx="762">
                  <c:v>44756</c:v>
                </c:pt>
                <c:pt idx="763">
                  <c:v>44755</c:v>
                </c:pt>
                <c:pt idx="764">
                  <c:v>44754</c:v>
                </c:pt>
                <c:pt idx="765">
                  <c:v>44753</c:v>
                </c:pt>
                <c:pt idx="766">
                  <c:v>44750</c:v>
                </c:pt>
                <c:pt idx="767">
                  <c:v>44749</c:v>
                </c:pt>
                <c:pt idx="768">
                  <c:v>44748</c:v>
                </c:pt>
                <c:pt idx="769">
                  <c:v>44747</c:v>
                </c:pt>
                <c:pt idx="770">
                  <c:v>44746</c:v>
                </c:pt>
                <c:pt idx="771">
                  <c:v>44743</c:v>
                </c:pt>
                <c:pt idx="772">
                  <c:v>44742</c:v>
                </c:pt>
                <c:pt idx="773">
                  <c:v>44741</c:v>
                </c:pt>
                <c:pt idx="774">
                  <c:v>44740</c:v>
                </c:pt>
                <c:pt idx="775">
                  <c:v>44739</c:v>
                </c:pt>
                <c:pt idx="776">
                  <c:v>44736</c:v>
                </c:pt>
                <c:pt idx="777">
                  <c:v>44735</c:v>
                </c:pt>
                <c:pt idx="778">
                  <c:v>44734</c:v>
                </c:pt>
                <c:pt idx="779">
                  <c:v>44733</c:v>
                </c:pt>
                <c:pt idx="780">
                  <c:v>44732</c:v>
                </c:pt>
                <c:pt idx="781">
                  <c:v>44729</c:v>
                </c:pt>
                <c:pt idx="782">
                  <c:v>44727</c:v>
                </c:pt>
                <c:pt idx="783">
                  <c:v>44726</c:v>
                </c:pt>
                <c:pt idx="784">
                  <c:v>44725</c:v>
                </c:pt>
                <c:pt idx="785">
                  <c:v>44722</c:v>
                </c:pt>
                <c:pt idx="786">
                  <c:v>44721</c:v>
                </c:pt>
                <c:pt idx="787">
                  <c:v>44720</c:v>
                </c:pt>
                <c:pt idx="788">
                  <c:v>44719</c:v>
                </c:pt>
                <c:pt idx="789">
                  <c:v>44718</c:v>
                </c:pt>
                <c:pt idx="790">
                  <c:v>44715</c:v>
                </c:pt>
                <c:pt idx="791">
                  <c:v>44714</c:v>
                </c:pt>
                <c:pt idx="792">
                  <c:v>44713</c:v>
                </c:pt>
                <c:pt idx="793">
                  <c:v>44712</c:v>
                </c:pt>
                <c:pt idx="794">
                  <c:v>44711</c:v>
                </c:pt>
                <c:pt idx="795">
                  <c:v>44708</c:v>
                </c:pt>
                <c:pt idx="796">
                  <c:v>44707</c:v>
                </c:pt>
                <c:pt idx="797">
                  <c:v>44706</c:v>
                </c:pt>
                <c:pt idx="798">
                  <c:v>44705</c:v>
                </c:pt>
                <c:pt idx="799">
                  <c:v>44704</c:v>
                </c:pt>
                <c:pt idx="800">
                  <c:v>44701</c:v>
                </c:pt>
                <c:pt idx="801">
                  <c:v>44700</c:v>
                </c:pt>
                <c:pt idx="802">
                  <c:v>44699</c:v>
                </c:pt>
                <c:pt idx="803">
                  <c:v>44698</c:v>
                </c:pt>
                <c:pt idx="804">
                  <c:v>44697</c:v>
                </c:pt>
                <c:pt idx="805">
                  <c:v>44694</c:v>
                </c:pt>
                <c:pt idx="806">
                  <c:v>44693</c:v>
                </c:pt>
                <c:pt idx="807">
                  <c:v>44692</c:v>
                </c:pt>
                <c:pt idx="808">
                  <c:v>44691</c:v>
                </c:pt>
                <c:pt idx="809">
                  <c:v>44690</c:v>
                </c:pt>
                <c:pt idx="810">
                  <c:v>44687</c:v>
                </c:pt>
                <c:pt idx="811">
                  <c:v>44686</c:v>
                </c:pt>
                <c:pt idx="812">
                  <c:v>44685</c:v>
                </c:pt>
                <c:pt idx="813">
                  <c:v>44684</c:v>
                </c:pt>
                <c:pt idx="814">
                  <c:v>44683</c:v>
                </c:pt>
                <c:pt idx="815">
                  <c:v>44680</c:v>
                </c:pt>
                <c:pt idx="816">
                  <c:v>44679</c:v>
                </c:pt>
                <c:pt idx="817">
                  <c:v>44678</c:v>
                </c:pt>
                <c:pt idx="818">
                  <c:v>44677</c:v>
                </c:pt>
                <c:pt idx="819">
                  <c:v>44676</c:v>
                </c:pt>
                <c:pt idx="820">
                  <c:v>44673</c:v>
                </c:pt>
                <c:pt idx="821">
                  <c:v>44671</c:v>
                </c:pt>
                <c:pt idx="822">
                  <c:v>44670</c:v>
                </c:pt>
                <c:pt idx="823">
                  <c:v>44669</c:v>
                </c:pt>
                <c:pt idx="824">
                  <c:v>44665</c:v>
                </c:pt>
                <c:pt idx="825">
                  <c:v>44664</c:v>
                </c:pt>
                <c:pt idx="826">
                  <c:v>44663</c:v>
                </c:pt>
                <c:pt idx="827">
                  <c:v>44662</c:v>
                </c:pt>
                <c:pt idx="828">
                  <c:v>44659</c:v>
                </c:pt>
                <c:pt idx="829">
                  <c:v>44658</c:v>
                </c:pt>
                <c:pt idx="830">
                  <c:v>44657</c:v>
                </c:pt>
                <c:pt idx="831">
                  <c:v>44656</c:v>
                </c:pt>
                <c:pt idx="832">
                  <c:v>44655</c:v>
                </c:pt>
                <c:pt idx="833">
                  <c:v>44652</c:v>
                </c:pt>
                <c:pt idx="834">
                  <c:v>44651</c:v>
                </c:pt>
                <c:pt idx="835">
                  <c:v>44650</c:v>
                </c:pt>
                <c:pt idx="836">
                  <c:v>44649</c:v>
                </c:pt>
                <c:pt idx="837">
                  <c:v>44648</c:v>
                </c:pt>
                <c:pt idx="838">
                  <c:v>44645</c:v>
                </c:pt>
                <c:pt idx="839">
                  <c:v>44644</c:v>
                </c:pt>
                <c:pt idx="840">
                  <c:v>44643</c:v>
                </c:pt>
                <c:pt idx="841">
                  <c:v>44642</c:v>
                </c:pt>
                <c:pt idx="842">
                  <c:v>44641</c:v>
                </c:pt>
                <c:pt idx="843">
                  <c:v>44638</c:v>
                </c:pt>
                <c:pt idx="844">
                  <c:v>44637</c:v>
                </c:pt>
                <c:pt idx="845">
                  <c:v>44636</c:v>
                </c:pt>
                <c:pt idx="846">
                  <c:v>44635</c:v>
                </c:pt>
                <c:pt idx="847">
                  <c:v>44634</c:v>
                </c:pt>
                <c:pt idx="848">
                  <c:v>44631</c:v>
                </c:pt>
                <c:pt idx="849">
                  <c:v>44630</c:v>
                </c:pt>
                <c:pt idx="850">
                  <c:v>44629</c:v>
                </c:pt>
                <c:pt idx="851">
                  <c:v>44628</c:v>
                </c:pt>
                <c:pt idx="852">
                  <c:v>44627</c:v>
                </c:pt>
                <c:pt idx="853">
                  <c:v>44624</c:v>
                </c:pt>
                <c:pt idx="854">
                  <c:v>44623</c:v>
                </c:pt>
                <c:pt idx="855">
                  <c:v>44622</c:v>
                </c:pt>
                <c:pt idx="856">
                  <c:v>44617</c:v>
                </c:pt>
                <c:pt idx="857">
                  <c:v>44616</c:v>
                </c:pt>
                <c:pt idx="858">
                  <c:v>44615</c:v>
                </c:pt>
                <c:pt idx="859">
                  <c:v>44614</c:v>
                </c:pt>
                <c:pt idx="860">
                  <c:v>44613</c:v>
                </c:pt>
                <c:pt idx="861">
                  <c:v>44610</c:v>
                </c:pt>
                <c:pt idx="862">
                  <c:v>44609</c:v>
                </c:pt>
                <c:pt idx="863">
                  <c:v>44608</c:v>
                </c:pt>
                <c:pt idx="864">
                  <c:v>44607</c:v>
                </c:pt>
                <c:pt idx="865">
                  <c:v>44606</c:v>
                </c:pt>
                <c:pt idx="866">
                  <c:v>44603</c:v>
                </c:pt>
                <c:pt idx="867">
                  <c:v>44602</c:v>
                </c:pt>
                <c:pt idx="868">
                  <c:v>44601</c:v>
                </c:pt>
                <c:pt idx="869">
                  <c:v>44600</c:v>
                </c:pt>
                <c:pt idx="870">
                  <c:v>44599</c:v>
                </c:pt>
                <c:pt idx="871">
                  <c:v>44596</c:v>
                </c:pt>
                <c:pt idx="872">
                  <c:v>44595</c:v>
                </c:pt>
                <c:pt idx="873">
                  <c:v>44594</c:v>
                </c:pt>
                <c:pt idx="874">
                  <c:v>44593</c:v>
                </c:pt>
                <c:pt idx="875">
                  <c:v>44592</c:v>
                </c:pt>
                <c:pt idx="876">
                  <c:v>44589</c:v>
                </c:pt>
                <c:pt idx="877">
                  <c:v>44588</c:v>
                </c:pt>
                <c:pt idx="878">
                  <c:v>44587</c:v>
                </c:pt>
                <c:pt idx="879">
                  <c:v>44586</c:v>
                </c:pt>
                <c:pt idx="880">
                  <c:v>44585</c:v>
                </c:pt>
                <c:pt idx="881">
                  <c:v>44582</c:v>
                </c:pt>
                <c:pt idx="882">
                  <c:v>44581</c:v>
                </c:pt>
                <c:pt idx="883">
                  <c:v>44580</c:v>
                </c:pt>
                <c:pt idx="884">
                  <c:v>44579</c:v>
                </c:pt>
                <c:pt idx="885">
                  <c:v>44578</c:v>
                </c:pt>
                <c:pt idx="886">
                  <c:v>44575</c:v>
                </c:pt>
                <c:pt idx="887">
                  <c:v>44574</c:v>
                </c:pt>
                <c:pt idx="888">
                  <c:v>44573</c:v>
                </c:pt>
                <c:pt idx="889">
                  <c:v>44572</c:v>
                </c:pt>
                <c:pt idx="890">
                  <c:v>44571</c:v>
                </c:pt>
                <c:pt idx="891">
                  <c:v>44568</c:v>
                </c:pt>
                <c:pt idx="892">
                  <c:v>44567</c:v>
                </c:pt>
                <c:pt idx="893">
                  <c:v>44566</c:v>
                </c:pt>
                <c:pt idx="894">
                  <c:v>44565</c:v>
                </c:pt>
                <c:pt idx="895">
                  <c:v>44564</c:v>
                </c:pt>
                <c:pt idx="896">
                  <c:v>44560</c:v>
                </c:pt>
                <c:pt idx="897">
                  <c:v>44559</c:v>
                </c:pt>
                <c:pt idx="898">
                  <c:v>44558</c:v>
                </c:pt>
                <c:pt idx="899">
                  <c:v>44557</c:v>
                </c:pt>
                <c:pt idx="900">
                  <c:v>44553</c:v>
                </c:pt>
                <c:pt idx="901">
                  <c:v>44552</c:v>
                </c:pt>
                <c:pt idx="902">
                  <c:v>44551</c:v>
                </c:pt>
                <c:pt idx="903">
                  <c:v>44550</c:v>
                </c:pt>
                <c:pt idx="904">
                  <c:v>44547</c:v>
                </c:pt>
                <c:pt idx="905">
                  <c:v>44546</c:v>
                </c:pt>
                <c:pt idx="906">
                  <c:v>44545</c:v>
                </c:pt>
                <c:pt idx="907">
                  <c:v>44544</c:v>
                </c:pt>
                <c:pt idx="908">
                  <c:v>44543</c:v>
                </c:pt>
                <c:pt idx="909">
                  <c:v>44540</c:v>
                </c:pt>
                <c:pt idx="910">
                  <c:v>44539</c:v>
                </c:pt>
                <c:pt idx="911">
                  <c:v>44538</c:v>
                </c:pt>
                <c:pt idx="912">
                  <c:v>44537</c:v>
                </c:pt>
                <c:pt idx="913">
                  <c:v>44536</c:v>
                </c:pt>
                <c:pt idx="914">
                  <c:v>44533</c:v>
                </c:pt>
                <c:pt idx="915">
                  <c:v>44532</c:v>
                </c:pt>
                <c:pt idx="916">
                  <c:v>44531</c:v>
                </c:pt>
                <c:pt idx="917">
                  <c:v>44530</c:v>
                </c:pt>
                <c:pt idx="918">
                  <c:v>44529</c:v>
                </c:pt>
                <c:pt idx="919">
                  <c:v>44526</c:v>
                </c:pt>
                <c:pt idx="920">
                  <c:v>44525</c:v>
                </c:pt>
                <c:pt idx="921">
                  <c:v>44524</c:v>
                </c:pt>
                <c:pt idx="922">
                  <c:v>44523</c:v>
                </c:pt>
                <c:pt idx="923">
                  <c:v>44522</c:v>
                </c:pt>
                <c:pt idx="924">
                  <c:v>44519</c:v>
                </c:pt>
                <c:pt idx="925">
                  <c:v>44518</c:v>
                </c:pt>
                <c:pt idx="926">
                  <c:v>44517</c:v>
                </c:pt>
                <c:pt idx="927">
                  <c:v>44516</c:v>
                </c:pt>
                <c:pt idx="928">
                  <c:v>44512</c:v>
                </c:pt>
                <c:pt idx="929">
                  <c:v>44511</c:v>
                </c:pt>
                <c:pt idx="930">
                  <c:v>44510</c:v>
                </c:pt>
                <c:pt idx="931">
                  <c:v>44509</c:v>
                </c:pt>
                <c:pt idx="932">
                  <c:v>44508</c:v>
                </c:pt>
                <c:pt idx="933">
                  <c:v>44505</c:v>
                </c:pt>
                <c:pt idx="934">
                  <c:v>44504</c:v>
                </c:pt>
                <c:pt idx="935">
                  <c:v>44503</c:v>
                </c:pt>
                <c:pt idx="936">
                  <c:v>44501</c:v>
                </c:pt>
                <c:pt idx="937">
                  <c:v>44498</c:v>
                </c:pt>
                <c:pt idx="938">
                  <c:v>44497</c:v>
                </c:pt>
                <c:pt idx="939">
                  <c:v>44496</c:v>
                </c:pt>
                <c:pt idx="940">
                  <c:v>44495</c:v>
                </c:pt>
                <c:pt idx="941">
                  <c:v>44494</c:v>
                </c:pt>
                <c:pt idx="942">
                  <c:v>44491</c:v>
                </c:pt>
                <c:pt idx="943">
                  <c:v>44490</c:v>
                </c:pt>
                <c:pt idx="944">
                  <c:v>44489</c:v>
                </c:pt>
                <c:pt idx="945">
                  <c:v>44488</c:v>
                </c:pt>
                <c:pt idx="946">
                  <c:v>44487</c:v>
                </c:pt>
                <c:pt idx="947">
                  <c:v>44484</c:v>
                </c:pt>
                <c:pt idx="948">
                  <c:v>44483</c:v>
                </c:pt>
                <c:pt idx="949">
                  <c:v>44482</c:v>
                </c:pt>
                <c:pt idx="950">
                  <c:v>44480</c:v>
                </c:pt>
                <c:pt idx="951">
                  <c:v>44477</c:v>
                </c:pt>
                <c:pt idx="952">
                  <c:v>44476</c:v>
                </c:pt>
                <c:pt idx="953">
                  <c:v>44475</c:v>
                </c:pt>
                <c:pt idx="954">
                  <c:v>44474</c:v>
                </c:pt>
                <c:pt idx="955">
                  <c:v>44473</c:v>
                </c:pt>
                <c:pt idx="956">
                  <c:v>44470</c:v>
                </c:pt>
                <c:pt idx="957">
                  <c:v>44469</c:v>
                </c:pt>
                <c:pt idx="958">
                  <c:v>44468</c:v>
                </c:pt>
                <c:pt idx="959">
                  <c:v>44467</c:v>
                </c:pt>
                <c:pt idx="960">
                  <c:v>44466</c:v>
                </c:pt>
                <c:pt idx="961">
                  <c:v>44463</c:v>
                </c:pt>
                <c:pt idx="962">
                  <c:v>44462</c:v>
                </c:pt>
                <c:pt idx="963">
                  <c:v>44461</c:v>
                </c:pt>
                <c:pt idx="964">
                  <c:v>44460</c:v>
                </c:pt>
                <c:pt idx="965">
                  <c:v>44459</c:v>
                </c:pt>
                <c:pt idx="966">
                  <c:v>44456</c:v>
                </c:pt>
                <c:pt idx="967">
                  <c:v>44455</c:v>
                </c:pt>
                <c:pt idx="968">
                  <c:v>44454</c:v>
                </c:pt>
                <c:pt idx="969">
                  <c:v>44453</c:v>
                </c:pt>
                <c:pt idx="970">
                  <c:v>44452</c:v>
                </c:pt>
                <c:pt idx="971">
                  <c:v>44449</c:v>
                </c:pt>
                <c:pt idx="972">
                  <c:v>44448</c:v>
                </c:pt>
                <c:pt idx="973">
                  <c:v>44447</c:v>
                </c:pt>
                <c:pt idx="974">
                  <c:v>44445</c:v>
                </c:pt>
                <c:pt idx="975">
                  <c:v>44442</c:v>
                </c:pt>
                <c:pt idx="976">
                  <c:v>44441</c:v>
                </c:pt>
                <c:pt idx="977">
                  <c:v>44440</c:v>
                </c:pt>
                <c:pt idx="978">
                  <c:v>44439</c:v>
                </c:pt>
                <c:pt idx="979">
                  <c:v>44438</c:v>
                </c:pt>
                <c:pt idx="980">
                  <c:v>44435</c:v>
                </c:pt>
                <c:pt idx="981">
                  <c:v>44434</c:v>
                </c:pt>
                <c:pt idx="982">
                  <c:v>44433</c:v>
                </c:pt>
                <c:pt idx="983">
                  <c:v>44432</c:v>
                </c:pt>
                <c:pt idx="984">
                  <c:v>44431</c:v>
                </c:pt>
                <c:pt idx="985">
                  <c:v>44428</c:v>
                </c:pt>
                <c:pt idx="986">
                  <c:v>44427</c:v>
                </c:pt>
                <c:pt idx="987">
                  <c:v>44426</c:v>
                </c:pt>
                <c:pt idx="988">
                  <c:v>44425</c:v>
                </c:pt>
                <c:pt idx="989">
                  <c:v>44424</c:v>
                </c:pt>
                <c:pt idx="990">
                  <c:v>44421</c:v>
                </c:pt>
                <c:pt idx="991">
                  <c:v>44420</c:v>
                </c:pt>
                <c:pt idx="992">
                  <c:v>44419</c:v>
                </c:pt>
                <c:pt idx="993">
                  <c:v>44418</c:v>
                </c:pt>
                <c:pt idx="994">
                  <c:v>44417</c:v>
                </c:pt>
                <c:pt idx="995">
                  <c:v>44414</c:v>
                </c:pt>
                <c:pt idx="996">
                  <c:v>44413</c:v>
                </c:pt>
                <c:pt idx="997">
                  <c:v>44412</c:v>
                </c:pt>
                <c:pt idx="998">
                  <c:v>44411</c:v>
                </c:pt>
                <c:pt idx="999">
                  <c:v>44410</c:v>
                </c:pt>
                <c:pt idx="1000">
                  <c:v>44407</c:v>
                </c:pt>
                <c:pt idx="1001">
                  <c:v>44406</c:v>
                </c:pt>
                <c:pt idx="1002">
                  <c:v>44405</c:v>
                </c:pt>
                <c:pt idx="1003">
                  <c:v>44404</c:v>
                </c:pt>
                <c:pt idx="1004">
                  <c:v>44403</c:v>
                </c:pt>
                <c:pt idx="1005">
                  <c:v>44400</c:v>
                </c:pt>
                <c:pt idx="1006">
                  <c:v>44399</c:v>
                </c:pt>
                <c:pt idx="1007">
                  <c:v>44398</c:v>
                </c:pt>
                <c:pt idx="1008">
                  <c:v>44397</c:v>
                </c:pt>
                <c:pt idx="1009">
                  <c:v>44396</c:v>
                </c:pt>
                <c:pt idx="1010">
                  <c:v>44393</c:v>
                </c:pt>
                <c:pt idx="1011">
                  <c:v>44392</c:v>
                </c:pt>
                <c:pt idx="1012">
                  <c:v>44391</c:v>
                </c:pt>
                <c:pt idx="1013">
                  <c:v>44390</c:v>
                </c:pt>
                <c:pt idx="1014">
                  <c:v>44389</c:v>
                </c:pt>
                <c:pt idx="1015">
                  <c:v>44385</c:v>
                </c:pt>
                <c:pt idx="1016">
                  <c:v>44384</c:v>
                </c:pt>
                <c:pt idx="1017">
                  <c:v>44383</c:v>
                </c:pt>
                <c:pt idx="1018">
                  <c:v>44382</c:v>
                </c:pt>
                <c:pt idx="1019">
                  <c:v>44379</c:v>
                </c:pt>
                <c:pt idx="1020">
                  <c:v>44378</c:v>
                </c:pt>
                <c:pt idx="1021">
                  <c:v>44377</c:v>
                </c:pt>
                <c:pt idx="1022">
                  <c:v>44376</c:v>
                </c:pt>
                <c:pt idx="1023">
                  <c:v>44375</c:v>
                </c:pt>
                <c:pt idx="1024">
                  <c:v>44372</c:v>
                </c:pt>
                <c:pt idx="1025">
                  <c:v>44371</c:v>
                </c:pt>
                <c:pt idx="1026">
                  <c:v>44370</c:v>
                </c:pt>
                <c:pt idx="1027">
                  <c:v>44369</c:v>
                </c:pt>
                <c:pt idx="1028">
                  <c:v>44368</c:v>
                </c:pt>
                <c:pt idx="1029">
                  <c:v>44365</c:v>
                </c:pt>
                <c:pt idx="1030">
                  <c:v>44364</c:v>
                </c:pt>
                <c:pt idx="1031">
                  <c:v>44363</c:v>
                </c:pt>
                <c:pt idx="1032">
                  <c:v>44362</c:v>
                </c:pt>
                <c:pt idx="1033">
                  <c:v>44361</c:v>
                </c:pt>
                <c:pt idx="1034">
                  <c:v>44358</c:v>
                </c:pt>
                <c:pt idx="1035">
                  <c:v>44357</c:v>
                </c:pt>
                <c:pt idx="1036">
                  <c:v>44356</c:v>
                </c:pt>
                <c:pt idx="1037">
                  <c:v>44355</c:v>
                </c:pt>
                <c:pt idx="1038">
                  <c:v>44354</c:v>
                </c:pt>
                <c:pt idx="1039">
                  <c:v>44351</c:v>
                </c:pt>
                <c:pt idx="1040">
                  <c:v>44349</c:v>
                </c:pt>
                <c:pt idx="1041">
                  <c:v>44348</c:v>
                </c:pt>
                <c:pt idx="1042">
                  <c:v>44347</c:v>
                </c:pt>
                <c:pt idx="1043">
                  <c:v>44344</c:v>
                </c:pt>
                <c:pt idx="1044">
                  <c:v>44343</c:v>
                </c:pt>
                <c:pt idx="1045">
                  <c:v>44342</c:v>
                </c:pt>
                <c:pt idx="1046">
                  <c:v>44341</c:v>
                </c:pt>
                <c:pt idx="1047">
                  <c:v>44340</c:v>
                </c:pt>
                <c:pt idx="1048">
                  <c:v>44337</c:v>
                </c:pt>
                <c:pt idx="1049">
                  <c:v>44336</c:v>
                </c:pt>
                <c:pt idx="1050">
                  <c:v>44335</c:v>
                </c:pt>
                <c:pt idx="1051">
                  <c:v>44334</c:v>
                </c:pt>
                <c:pt idx="1052">
                  <c:v>44333</c:v>
                </c:pt>
                <c:pt idx="1053">
                  <c:v>44330</c:v>
                </c:pt>
                <c:pt idx="1054">
                  <c:v>44329</c:v>
                </c:pt>
                <c:pt idx="1055">
                  <c:v>44328</c:v>
                </c:pt>
                <c:pt idx="1056">
                  <c:v>44327</c:v>
                </c:pt>
                <c:pt idx="1057">
                  <c:v>44326</c:v>
                </c:pt>
                <c:pt idx="1058">
                  <c:v>44323</c:v>
                </c:pt>
                <c:pt idx="1059">
                  <c:v>44322</c:v>
                </c:pt>
                <c:pt idx="1060">
                  <c:v>44321</c:v>
                </c:pt>
                <c:pt idx="1061">
                  <c:v>44320</c:v>
                </c:pt>
                <c:pt idx="1062">
                  <c:v>44319</c:v>
                </c:pt>
                <c:pt idx="1063">
                  <c:v>44316</c:v>
                </c:pt>
                <c:pt idx="1064">
                  <c:v>44315</c:v>
                </c:pt>
                <c:pt idx="1065">
                  <c:v>44314</c:v>
                </c:pt>
                <c:pt idx="1066">
                  <c:v>44313</c:v>
                </c:pt>
                <c:pt idx="1067">
                  <c:v>44312</c:v>
                </c:pt>
                <c:pt idx="1068">
                  <c:v>44309</c:v>
                </c:pt>
                <c:pt idx="1069">
                  <c:v>44308</c:v>
                </c:pt>
                <c:pt idx="1070">
                  <c:v>44306</c:v>
                </c:pt>
                <c:pt idx="1071">
                  <c:v>44305</c:v>
                </c:pt>
                <c:pt idx="1072">
                  <c:v>44302</c:v>
                </c:pt>
                <c:pt idx="1073">
                  <c:v>44301</c:v>
                </c:pt>
                <c:pt idx="1074">
                  <c:v>44300</c:v>
                </c:pt>
                <c:pt idx="1075">
                  <c:v>44299</c:v>
                </c:pt>
                <c:pt idx="1076">
                  <c:v>44298</c:v>
                </c:pt>
                <c:pt idx="1077">
                  <c:v>44295</c:v>
                </c:pt>
                <c:pt idx="1078">
                  <c:v>44294</c:v>
                </c:pt>
                <c:pt idx="1079">
                  <c:v>44293</c:v>
                </c:pt>
                <c:pt idx="1080">
                  <c:v>44292</c:v>
                </c:pt>
                <c:pt idx="1081">
                  <c:v>44291</c:v>
                </c:pt>
                <c:pt idx="1082">
                  <c:v>44287</c:v>
                </c:pt>
                <c:pt idx="1083">
                  <c:v>44286</c:v>
                </c:pt>
                <c:pt idx="1084">
                  <c:v>44285</c:v>
                </c:pt>
                <c:pt idx="1085">
                  <c:v>44284</c:v>
                </c:pt>
                <c:pt idx="1086">
                  <c:v>44281</c:v>
                </c:pt>
                <c:pt idx="1087">
                  <c:v>44280</c:v>
                </c:pt>
                <c:pt idx="1088">
                  <c:v>44279</c:v>
                </c:pt>
                <c:pt idx="1089">
                  <c:v>44278</c:v>
                </c:pt>
                <c:pt idx="1090">
                  <c:v>44277</c:v>
                </c:pt>
                <c:pt idx="1091">
                  <c:v>44274</c:v>
                </c:pt>
                <c:pt idx="1092">
                  <c:v>44273</c:v>
                </c:pt>
                <c:pt idx="1093">
                  <c:v>44272</c:v>
                </c:pt>
                <c:pt idx="1094">
                  <c:v>44271</c:v>
                </c:pt>
                <c:pt idx="1095">
                  <c:v>44270</c:v>
                </c:pt>
                <c:pt idx="1096">
                  <c:v>44267</c:v>
                </c:pt>
                <c:pt idx="1097">
                  <c:v>44266</c:v>
                </c:pt>
                <c:pt idx="1098">
                  <c:v>44265</c:v>
                </c:pt>
                <c:pt idx="1099">
                  <c:v>44264</c:v>
                </c:pt>
                <c:pt idx="1100">
                  <c:v>44263</c:v>
                </c:pt>
                <c:pt idx="1101">
                  <c:v>44260</c:v>
                </c:pt>
                <c:pt idx="1102">
                  <c:v>44259</c:v>
                </c:pt>
                <c:pt idx="1103">
                  <c:v>44258</c:v>
                </c:pt>
                <c:pt idx="1104">
                  <c:v>44257</c:v>
                </c:pt>
                <c:pt idx="1105">
                  <c:v>44256</c:v>
                </c:pt>
                <c:pt idx="1106">
                  <c:v>44253</c:v>
                </c:pt>
                <c:pt idx="1107">
                  <c:v>44252</c:v>
                </c:pt>
                <c:pt idx="1108">
                  <c:v>44251</c:v>
                </c:pt>
                <c:pt idx="1109">
                  <c:v>44250</c:v>
                </c:pt>
                <c:pt idx="1110">
                  <c:v>44249</c:v>
                </c:pt>
                <c:pt idx="1111">
                  <c:v>44246</c:v>
                </c:pt>
                <c:pt idx="1112">
                  <c:v>44245</c:v>
                </c:pt>
                <c:pt idx="1113">
                  <c:v>44244</c:v>
                </c:pt>
                <c:pt idx="1114">
                  <c:v>44239</c:v>
                </c:pt>
                <c:pt idx="1115">
                  <c:v>44238</c:v>
                </c:pt>
                <c:pt idx="1116">
                  <c:v>44237</c:v>
                </c:pt>
                <c:pt idx="1117">
                  <c:v>44236</c:v>
                </c:pt>
                <c:pt idx="1118">
                  <c:v>44235</c:v>
                </c:pt>
                <c:pt idx="1119">
                  <c:v>44232</c:v>
                </c:pt>
                <c:pt idx="1120">
                  <c:v>44231</c:v>
                </c:pt>
                <c:pt idx="1121">
                  <c:v>44230</c:v>
                </c:pt>
                <c:pt idx="1122">
                  <c:v>44229</c:v>
                </c:pt>
                <c:pt idx="1123">
                  <c:v>44228</c:v>
                </c:pt>
                <c:pt idx="1124">
                  <c:v>44225</c:v>
                </c:pt>
                <c:pt idx="1125">
                  <c:v>44224</c:v>
                </c:pt>
                <c:pt idx="1126">
                  <c:v>44223</c:v>
                </c:pt>
                <c:pt idx="1127">
                  <c:v>44222</c:v>
                </c:pt>
              </c:numCache>
            </c:numRef>
          </c:cat>
          <c:val>
            <c:numRef>
              <c:f>'Liquidez e Mercado'!$C$10:$C$1137</c:f>
              <c:numCache>
                <c:formatCode>#,##0.00_ ;\-#,##0.00\ </c:formatCode>
                <c:ptCount val="1128"/>
                <c:pt idx="0">
                  <c:v>8.41</c:v>
                </c:pt>
                <c:pt idx="1">
                  <c:v>8.35</c:v>
                </c:pt>
                <c:pt idx="2">
                  <c:v>8.3699999999999992</c:v>
                </c:pt>
                <c:pt idx="3">
                  <c:v>8.27</c:v>
                </c:pt>
                <c:pt idx="4">
                  <c:v>8.2899999999999991</c:v>
                </c:pt>
                <c:pt idx="5">
                  <c:v>8.2200000000000006</c:v>
                </c:pt>
                <c:pt idx="6">
                  <c:v>8.26</c:v>
                </c:pt>
                <c:pt idx="7">
                  <c:v>8.16</c:v>
                </c:pt>
                <c:pt idx="8">
                  <c:v>8.25</c:v>
                </c:pt>
                <c:pt idx="9">
                  <c:v>8.2200000000000006</c:v>
                </c:pt>
                <c:pt idx="10">
                  <c:v>8.27</c:v>
                </c:pt>
                <c:pt idx="11">
                  <c:v>8.2899999999999991</c:v>
                </c:pt>
                <c:pt idx="12">
                  <c:v>8.18</c:v>
                </c:pt>
                <c:pt idx="13">
                  <c:v>8.2899999999999991</c:v>
                </c:pt>
                <c:pt idx="14">
                  <c:v>8.25</c:v>
                </c:pt>
                <c:pt idx="15">
                  <c:v>8.19</c:v>
                </c:pt>
                <c:pt idx="16">
                  <c:v>8.2200000000000006</c:v>
                </c:pt>
                <c:pt idx="17">
                  <c:v>8.2799999999999994</c:v>
                </c:pt>
                <c:pt idx="18">
                  <c:v>8.19</c:v>
                </c:pt>
                <c:pt idx="19">
                  <c:v>8.2799999999999994</c:v>
                </c:pt>
                <c:pt idx="20">
                  <c:v>8.23</c:v>
                </c:pt>
                <c:pt idx="21">
                  <c:v>8.17</c:v>
                </c:pt>
                <c:pt idx="22">
                  <c:v>8.3000000000000007</c:v>
                </c:pt>
                <c:pt idx="23">
                  <c:v>8.39</c:v>
                </c:pt>
                <c:pt idx="24">
                  <c:v>8.32</c:v>
                </c:pt>
                <c:pt idx="25">
                  <c:v>8.3699999999999992</c:v>
                </c:pt>
                <c:pt idx="26">
                  <c:v>8.4</c:v>
                </c:pt>
                <c:pt idx="27">
                  <c:v>8.3699999999999992</c:v>
                </c:pt>
                <c:pt idx="28">
                  <c:v>8.3699999999999992</c:v>
                </c:pt>
                <c:pt idx="29">
                  <c:v>8.42</c:v>
                </c:pt>
                <c:pt idx="30">
                  <c:v>8.43</c:v>
                </c:pt>
                <c:pt idx="31">
                  <c:v>8.27</c:v>
                </c:pt>
                <c:pt idx="32">
                  <c:v>8.25</c:v>
                </c:pt>
                <c:pt idx="33">
                  <c:v>8.15</c:v>
                </c:pt>
                <c:pt idx="34">
                  <c:v>8.08</c:v>
                </c:pt>
                <c:pt idx="35">
                  <c:v>8.18</c:v>
                </c:pt>
                <c:pt idx="36">
                  <c:v>8.15</c:v>
                </c:pt>
                <c:pt idx="37">
                  <c:v>8.23</c:v>
                </c:pt>
                <c:pt idx="38">
                  <c:v>8.23</c:v>
                </c:pt>
                <c:pt idx="39">
                  <c:v>8.25</c:v>
                </c:pt>
                <c:pt idx="40">
                  <c:v>8.27</c:v>
                </c:pt>
                <c:pt idx="41">
                  <c:v>8.27</c:v>
                </c:pt>
                <c:pt idx="42">
                  <c:v>8.2799999999999994</c:v>
                </c:pt>
                <c:pt idx="43">
                  <c:v>8.3000000000000007</c:v>
                </c:pt>
                <c:pt idx="44">
                  <c:v>8.34</c:v>
                </c:pt>
                <c:pt idx="45">
                  <c:v>8.33</c:v>
                </c:pt>
                <c:pt idx="46">
                  <c:v>8.33</c:v>
                </c:pt>
                <c:pt idx="47">
                  <c:v>8.34</c:v>
                </c:pt>
                <c:pt idx="48">
                  <c:v>8.36</c:v>
                </c:pt>
                <c:pt idx="49">
                  <c:v>8.36</c:v>
                </c:pt>
                <c:pt idx="50">
                  <c:v>8.31</c:v>
                </c:pt>
                <c:pt idx="51">
                  <c:v>8.36</c:v>
                </c:pt>
                <c:pt idx="52">
                  <c:v>8.31</c:v>
                </c:pt>
                <c:pt idx="53">
                  <c:v>8.4</c:v>
                </c:pt>
                <c:pt idx="54">
                  <c:v>8.2899999999999991</c:v>
                </c:pt>
                <c:pt idx="55">
                  <c:v>8.3800000000000008</c:v>
                </c:pt>
                <c:pt idx="56">
                  <c:v>8.48</c:v>
                </c:pt>
                <c:pt idx="57">
                  <c:v>8.26</c:v>
                </c:pt>
                <c:pt idx="58">
                  <c:v>8.34</c:v>
                </c:pt>
                <c:pt idx="59">
                  <c:v>8.33</c:v>
                </c:pt>
                <c:pt idx="60">
                  <c:v>8.36</c:v>
                </c:pt>
                <c:pt idx="61">
                  <c:v>8.27</c:v>
                </c:pt>
                <c:pt idx="62">
                  <c:v>8.1999999999999993</c:v>
                </c:pt>
                <c:pt idx="63">
                  <c:v>8.27</c:v>
                </c:pt>
                <c:pt idx="64">
                  <c:v>8.39</c:v>
                </c:pt>
                <c:pt idx="65">
                  <c:v>8.39</c:v>
                </c:pt>
                <c:pt idx="66">
                  <c:v>8.36</c:v>
                </c:pt>
                <c:pt idx="67">
                  <c:v>8.35</c:v>
                </c:pt>
                <c:pt idx="68">
                  <c:v>8.3699999999999992</c:v>
                </c:pt>
                <c:pt idx="69">
                  <c:v>8.33</c:v>
                </c:pt>
                <c:pt idx="70">
                  <c:v>8.35</c:v>
                </c:pt>
                <c:pt idx="71">
                  <c:v>8.3000000000000007</c:v>
                </c:pt>
                <c:pt idx="72">
                  <c:v>8.36</c:v>
                </c:pt>
                <c:pt idx="73">
                  <c:v>8.36</c:v>
                </c:pt>
                <c:pt idx="74">
                  <c:v>8.25</c:v>
                </c:pt>
                <c:pt idx="75">
                  <c:v>8.35</c:v>
                </c:pt>
                <c:pt idx="76">
                  <c:v>8.3800000000000008</c:v>
                </c:pt>
                <c:pt idx="77">
                  <c:v>8.2899999999999991</c:v>
                </c:pt>
                <c:pt idx="78">
                  <c:v>8.26</c:v>
                </c:pt>
                <c:pt idx="79">
                  <c:v>8.26</c:v>
                </c:pt>
                <c:pt idx="80">
                  <c:v>8.2200000000000006</c:v>
                </c:pt>
                <c:pt idx="81">
                  <c:v>8.41</c:v>
                </c:pt>
                <c:pt idx="82">
                  <c:v>8.4600000000000009</c:v>
                </c:pt>
                <c:pt idx="83">
                  <c:v>8.42</c:v>
                </c:pt>
                <c:pt idx="84">
                  <c:v>8.6999999999999993</c:v>
                </c:pt>
                <c:pt idx="85">
                  <c:v>8.44</c:v>
                </c:pt>
                <c:pt idx="86">
                  <c:v>8.44</c:v>
                </c:pt>
                <c:pt idx="87">
                  <c:v>8.42</c:v>
                </c:pt>
                <c:pt idx="88">
                  <c:v>8.3699999999999992</c:v>
                </c:pt>
                <c:pt idx="89">
                  <c:v>8.44</c:v>
                </c:pt>
                <c:pt idx="90">
                  <c:v>8.1999999999999993</c:v>
                </c:pt>
                <c:pt idx="91">
                  <c:v>8.3000000000000007</c:v>
                </c:pt>
                <c:pt idx="92">
                  <c:v>8.25</c:v>
                </c:pt>
                <c:pt idx="93">
                  <c:v>8.15</c:v>
                </c:pt>
                <c:pt idx="94">
                  <c:v>8.16</c:v>
                </c:pt>
                <c:pt idx="95">
                  <c:v>8.15</c:v>
                </c:pt>
                <c:pt idx="96">
                  <c:v>8.1</c:v>
                </c:pt>
                <c:pt idx="97">
                  <c:v>7.97</c:v>
                </c:pt>
                <c:pt idx="98">
                  <c:v>7.9</c:v>
                </c:pt>
                <c:pt idx="99">
                  <c:v>7.7</c:v>
                </c:pt>
                <c:pt idx="100">
                  <c:v>7.68</c:v>
                </c:pt>
                <c:pt idx="101">
                  <c:v>7.68</c:v>
                </c:pt>
                <c:pt idx="102">
                  <c:v>7.61</c:v>
                </c:pt>
                <c:pt idx="103">
                  <c:v>7.71</c:v>
                </c:pt>
                <c:pt idx="104">
                  <c:v>7.7</c:v>
                </c:pt>
                <c:pt idx="105">
                  <c:v>7.74</c:v>
                </c:pt>
                <c:pt idx="106">
                  <c:v>7.67</c:v>
                </c:pt>
                <c:pt idx="107">
                  <c:v>7.74</c:v>
                </c:pt>
                <c:pt idx="108">
                  <c:v>7.54</c:v>
                </c:pt>
                <c:pt idx="109">
                  <c:v>7.5</c:v>
                </c:pt>
                <c:pt idx="110">
                  <c:v>7.45</c:v>
                </c:pt>
                <c:pt idx="111">
                  <c:v>7.5</c:v>
                </c:pt>
                <c:pt idx="112">
                  <c:v>7.63</c:v>
                </c:pt>
                <c:pt idx="113">
                  <c:v>7.42</c:v>
                </c:pt>
                <c:pt idx="114">
                  <c:v>7.5</c:v>
                </c:pt>
                <c:pt idx="115">
                  <c:v>7.49</c:v>
                </c:pt>
                <c:pt idx="116">
                  <c:v>7.44</c:v>
                </c:pt>
                <c:pt idx="117">
                  <c:v>7.47</c:v>
                </c:pt>
                <c:pt idx="118">
                  <c:v>7.49</c:v>
                </c:pt>
                <c:pt idx="119">
                  <c:v>7.63</c:v>
                </c:pt>
                <c:pt idx="120">
                  <c:v>7.44</c:v>
                </c:pt>
                <c:pt idx="121">
                  <c:v>7.42</c:v>
                </c:pt>
                <c:pt idx="122">
                  <c:v>7.4</c:v>
                </c:pt>
                <c:pt idx="123">
                  <c:v>7.51</c:v>
                </c:pt>
                <c:pt idx="124">
                  <c:v>7.55</c:v>
                </c:pt>
                <c:pt idx="125">
                  <c:v>7.34</c:v>
                </c:pt>
                <c:pt idx="126">
                  <c:v>7.41</c:v>
                </c:pt>
                <c:pt idx="127">
                  <c:v>7.45</c:v>
                </c:pt>
                <c:pt idx="128">
                  <c:v>7.65</c:v>
                </c:pt>
                <c:pt idx="129">
                  <c:v>7.7</c:v>
                </c:pt>
                <c:pt idx="130">
                  <c:v>7.73</c:v>
                </c:pt>
                <c:pt idx="131">
                  <c:v>7.6</c:v>
                </c:pt>
                <c:pt idx="132">
                  <c:v>7.75</c:v>
                </c:pt>
                <c:pt idx="133">
                  <c:v>7.79</c:v>
                </c:pt>
                <c:pt idx="134">
                  <c:v>7.81</c:v>
                </c:pt>
                <c:pt idx="135">
                  <c:v>7.77</c:v>
                </c:pt>
                <c:pt idx="136">
                  <c:v>7.79</c:v>
                </c:pt>
                <c:pt idx="137">
                  <c:v>7.81</c:v>
                </c:pt>
                <c:pt idx="138">
                  <c:v>7.7</c:v>
                </c:pt>
                <c:pt idx="139">
                  <c:v>7.74</c:v>
                </c:pt>
                <c:pt idx="140">
                  <c:v>7.86</c:v>
                </c:pt>
                <c:pt idx="141">
                  <c:v>7.72</c:v>
                </c:pt>
                <c:pt idx="142">
                  <c:v>7.98</c:v>
                </c:pt>
                <c:pt idx="143">
                  <c:v>7.7</c:v>
                </c:pt>
                <c:pt idx="144">
                  <c:v>7.48</c:v>
                </c:pt>
                <c:pt idx="145">
                  <c:v>7.85</c:v>
                </c:pt>
                <c:pt idx="146">
                  <c:v>7.85</c:v>
                </c:pt>
                <c:pt idx="147">
                  <c:v>7.89</c:v>
                </c:pt>
                <c:pt idx="148">
                  <c:v>7.35</c:v>
                </c:pt>
                <c:pt idx="149">
                  <c:v>7.31</c:v>
                </c:pt>
                <c:pt idx="150">
                  <c:v>7.26</c:v>
                </c:pt>
                <c:pt idx="151">
                  <c:v>7.26</c:v>
                </c:pt>
                <c:pt idx="152">
                  <c:v>7.37</c:v>
                </c:pt>
                <c:pt idx="153">
                  <c:v>7.59</c:v>
                </c:pt>
                <c:pt idx="154">
                  <c:v>7.55</c:v>
                </c:pt>
                <c:pt idx="155">
                  <c:v>7.61</c:v>
                </c:pt>
                <c:pt idx="156">
                  <c:v>7.73</c:v>
                </c:pt>
                <c:pt idx="157">
                  <c:v>7.59</c:v>
                </c:pt>
                <c:pt idx="158">
                  <c:v>7.64</c:v>
                </c:pt>
                <c:pt idx="159">
                  <c:v>7.7</c:v>
                </c:pt>
                <c:pt idx="160">
                  <c:v>7.65</c:v>
                </c:pt>
                <c:pt idx="161">
                  <c:v>7.68</c:v>
                </c:pt>
                <c:pt idx="162">
                  <c:v>7.78</c:v>
                </c:pt>
                <c:pt idx="163">
                  <c:v>7.89</c:v>
                </c:pt>
                <c:pt idx="164">
                  <c:v>7.9</c:v>
                </c:pt>
                <c:pt idx="165">
                  <c:v>8.0399999999999991</c:v>
                </c:pt>
                <c:pt idx="166">
                  <c:v>8.11</c:v>
                </c:pt>
                <c:pt idx="167">
                  <c:v>8.2100000000000009</c:v>
                </c:pt>
                <c:pt idx="168">
                  <c:v>8.16</c:v>
                </c:pt>
                <c:pt idx="169">
                  <c:v>8.18</c:v>
                </c:pt>
                <c:pt idx="170">
                  <c:v>8.24</c:v>
                </c:pt>
                <c:pt idx="171">
                  <c:v>8.17</c:v>
                </c:pt>
                <c:pt idx="172">
                  <c:v>8.1</c:v>
                </c:pt>
                <c:pt idx="173">
                  <c:v>8.15</c:v>
                </c:pt>
                <c:pt idx="174">
                  <c:v>8.1199999999999992</c:v>
                </c:pt>
                <c:pt idx="175">
                  <c:v>8.11</c:v>
                </c:pt>
                <c:pt idx="176">
                  <c:v>8.1</c:v>
                </c:pt>
                <c:pt idx="177">
                  <c:v>8.14</c:v>
                </c:pt>
                <c:pt idx="178">
                  <c:v>8.08</c:v>
                </c:pt>
                <c:pt idx="179">
                  <c:v>8.07</c:v>
                </c:pt>
                <c:pt idx="180">
                  <c:v>8.08</c:v>
                </c:pt>
                <c:pt idx="181">
                  <c:v>8.1199999999999992</c:v>
                </c:pt>
                <c:pt idx="182">
                  <c:v>8.1199999999999992</c:v>
                </c:pt>
                <c:pt idx="183">
                  <c:v>8.3000000000000007</c:v>
                </c:pt>
                <c:pt idx="184">
                  <c:v>8.25</c:v>
                </c:pt>
                <c:pt idx="185">
                  <c:v>8.27</c:v>
                </c:pt>
                <c:pt idx="186">
                  <c:v>8.3000000000000007</c:v>
                </c:pt>
                <c:pt idx="187">
                  <c:v>8.3000000000000007</c:v>
                </c:pt>
                <c:pt idx="188">
                  <c:v>8.3699999999999992</c:v>
                </c:pt>
                <c:pt idx="189">
                  <c:v>8.1</c:v>
                </c:pt>
                <c:pt idx="190">
                  <c:v>8.1999999999999993</c:v>
                </c:pt>
                <c:pt idx="191">
                  <c:v>8.27</c:v>
                </c:pt>
                <c:pt idx="192">
                  <c:v>8.3800000000000008</c:v>
                </c:pt>
                <c:pt idx="193">
                  <c:v>8.5</c:v>
                </c:pt>
                <c:pt idx="194">
                  <c:v>8.4</c:v>
                </c:pt>
                <c:pt idx="195">
                  <c:v>8.33</c:v>
                </c:pt>
                <c:pt idx="196">
                  <c:v>8.4499999999999993</c:v>
                </c:pt>
                <c:pt idx="197">
                  <c:v>8.5</c:v>
                </c:pt>
                <c:pt idx="198">
                  <c:v>8.5</c:v>
                </c:pt>
                <c:pt idx="199">
                  <c:v>8.2100000000000009</c:v>
                </c:pt>
                <c:pt idx="200">
                  <c:v>8.2899999999999991</c:v>
                </c:pt>
                <c:pt idx="201">
                  <c:v>8.4</c:v>
                </c:pt>
                <c:pt idx="202">
                  <c:v>8.27</c:v>
                </c:pt>
                <c:pt idx="203">
                  <c:v>8.3699999999999992</c:v>
                </c:pt>
                <c:pt idx="204">
                  <c:v>8.3000000000000007</c:v>
                </c:pt>
                <c:pt idx="205">
                  <c:v>8.44</c:v>
                </c:pt>
                <c:pt idx="206">
                  <c:v>8.4499999999999993</c:v>
                </c:pt>
                <c:pt idx="207">
                  <c:v>8.5299999999999994</c:v>
                </c:pt>
                <c:pt idx="208">
                  <c:v>8.5299999999999994</c:v>
                </c:pt>
                <c:pt idx="209">
                  <c:v>8.49</c:v>
                </c:pt>
                <c:pt idx="210">
                  <c:v>8.52</c:v>
                </c:pt>
                <c:pt idx="211">
                  <c:v>8.48</c:v>
                </c:pt>
                <c:pt idx="212">
                  <c:v>8.5</c:v>
                </c:pt>
                <c:pt idx="213">
                  <c:v>8.64</c:v>
                </c:pt>
                <c:pt idx="214">
                  <c:v>8.64</c:v>
                </c:pt>
                <c:pt idx="215">
                  <c:v>8.6</c:v>
                </c:pt>
                <c:pt idx="216">
                  <c:v>8.61</c:v>
                </c:pt>
                <c:pt idx="217">
                  <c:v>8.6</c:v>
                </c:pt>
                <c:pt idx="218">
                  <c:v>8.59</c:v>
                </c:pt>
                <c:pt idx="219">
                  <c:v>8.64</c:v>
                </c:pt>
                <c:pt idx="220">
                  <c:v>8.61</c:v>
                </c:pt>
                <c:pt idx="221">
                  <c:v>8.64</c:v>
                </c:pt>
                <c:pt idx="222">
                  <c:v>8.69</c:v>
                </c:pt>
                <c:pt idx="223">
                  <c:v>8.68</c:v>
                </c:pt>
                <c:pt idx="224">
                  <c:v>8.64</c:v>
                </c:pt>
                <c:pt idx="225">
                  <c:v>8.64</c:v>
                </c:pt>
                <c:pt idx="226">
                  <c:v>8.61</c:v>
                </c:pt>
                <c:pt idx="227">
                  <c:v>8.5500000000000007</c:v>
                </c:pt>
                <c:pt idx="228">
                  <c:v>8.73</c:v>
                </c:pt>
                <c:pt idx="229">
                  <c:v>8.77</c:v>
                </c:pt>
                <c:pt idx="230">
                  <c:v>8.76</c:v>
                </c:pt>
                <c:pt idx="231">
                  <c:v>8.8000000000000007</c:v>
                </c:pt>
                <c:pt idx="232">
                  <c:v>8.74</c:v>
                </c:pt>
                <c:pt idx="233">
                  <c:v>8.74</c:v>
                </c:pt>
                <c:pt idx="234">
                  <c:v>8.7200000000000006</c:v>
                </c:pt>
                <c:pt idx="235">
                  <c:v>8.7100000000000009</c:v>
                </c:pt>
                <c:pt idx="236">
                  <c:v>8.6999999999999993</c:v>
                </c:pt>
                <c:pt idx="237">
                  <c:v>8.7100000000000009</c:v>
                </c:pt>
                <c:pt idx="238">
                  <c:v>8.66</c:v>
                </c:pt>
                <c:pt idx="239">
                  <c:v>8.6</c:v>
                </c:pt>
                <c:pt idx="240">
                  <c:v>8.59</c:v>
                </c:pt>
                <c:pt idx="241">
                  <c:v>8.59</c:v>
                </c:pt>
                <c:pt idx="242">
                  <c:v>8.6300000000000008</c:v>
                </c:pt>
                <c:pt idx="243">
                  <c:v>8.6199999999999992</c:v>
                </c:pt>
                <c:pt idx="244">
                  <c:v>8.6199999999999992</c:v>
                </c:pt>
                <c:pt idx="245">
                  <c:v>8.57</c:v>
                </c:pt>
                <c:pt idx="246">
                  <c:v>8.5500000000000007</c:v>
                </c:pt>
                <c:pt idx="247">
                  <c:v>8.67</c:v>
                </c:pt>
                <c:pt idx="248">
                  <c:v>8.67</c:v>
                </c:pt>
                <c:pt idx="249">
                  <c:v>8.6199999999999992</c:v>
                </c:pt>
                <c:pt idx="250">
                  <c:v>8.7100000000000009</c:v>
                </c:pt>
                <c:pt idx="251">
                  <c:v>8.69</c:v>
                </c:pt>
                <c:pt idx="252">
                  <c:v>8.66</c:v>
                </c:pt>
                <c:pt idx="253">
                  <c:v>8.6</c:v>
                </c:pt>
                <c:pt idx="254">
                  <c:v>8.6999999999999993</c:v>
                </c:pt>
                <c:pt idx="255">
                  <c:v>8.6999999999999993</c:v>
                </c:pt>
                <c:pt idx="256">
                  <c:v>8.69</c:v>
                </c:pt>
                <c:pt idx="257">
                  <c:v>8.73</c:v>
                </c:pt>
                <c:pt idx="258">
                  <c:v>8.73</c:v>
                </c:pt>
                <c:pt idx="259">
                  <c:v>8.68</c:v>
                </c:pt>
                <c:pt idx="260">
                  <c:v>8.66</c:v>
                </c:pt>
                <c:pt idx="261">
                  <c:v>8.6199999999999992</c:v>
                </c:pt>
                <c:pt idx="262">
                  <c:v>8.61</c:v>
                </c:pt>
                <c:pt idx="263">
                  <c:v>8.7100000000000009</c:v>
                </c:pt>
                <c:pt idx="264">
                  <c:v>8.74</c:v>
                </c:pt>
                <c:pt idx="265">
                  <c:v>8.6999999999999993</c:v>
                </c:pt>
                <c:pt idx="266">
                  <c:v>8.66</c:v>
                </c:pt>
                <c:pt idx="267">
                  <c:v>8.57</c:v>
                </c:pt>
                <c:pt idx="268">
                  <c:v>8.4499999999999993</c:v>
                </c:pt>
                <c:pt idx="269">
                  <c:v>8.3800000000000008</c:v>
                </c:pt>
                <c:pt idx="270">
                  <c:v>8.39</c:v>
                </c:pt>
                <c:pt idx="271">
                  <c:v>8.35</c:v>
                </c:pt>
                <c:pt idx="272">
                  <c:v>8.36</c:v>
                </c:pt>
                <c:pt idx="273">
                  <c:v>8.3699999999999992</c:v>
                </c:pt>
                <c:pt idx="274">
                  <c:v>8.35</c:v>
                </c:pt>
                <c:pt idx="275">
                  <c:v>8.2899999999999991</c:v>
                </c:pt>
                <c:pt idx="276">
                  <c:v>8.33</c:v>
                </c:pt>
                <c:pt idx="277">
                  <c:v>8.36</c:v>
                </c:pt>
                <c:pt idx="278">
                  <c:v>8.36</c:v>
                </c:pt>
                <c:pt idx="279">
                  <c:v>8.31</c:v>
                </c:pt>
                <c:pt idx="280">
                  <c:v>8.34</c:v>
                </c:pt>
                <c:pt idx="281">
                  <c:v>8.3000000000000007</c:v>
                </c:pt>
                <c:pt idx="282">
                  <c:v>8.36</c:v>
                </c:pt>
                <c:pt idx="283">
                  <c:v>8.34</c:v>
                </c:pt>
                <c:pt idx="284">
                  <c:v>8.39</c:v>
                </c:pt>
                <c:pt idx="285">
                  <c:v>8.44</c:v>
                </c:pt>
                <c:pt idx="286">
                  <c:v>8.51</c:v>
                </c:pt>
                <c:pt idx="287">
                  <c:v>8.59</c:v>
                </c:pt>
                <c:pt idx="288">
                  <c:v>8.57</c:v>
                </c:pt>
                <c:pt idx="289">
                  <c:v>8.6</c:v>
                </c:pt>
                <c:pt idx="290">
                  <c:v>8.61</c:v>
                </c:pt>
                <c:pt idx="291">
                  <c:v>8.61</c:v>
                </c:pt>
                <c:pt idx="292">
                  <c:v>8.58</c:v>
                </c:pt>
                <c:pt idx="293">
                  <c:v>8.6999999999999993</c:v>
                </c:pt>
                <c:pt idx="294">
                  <c:v>8.6999999999999993</c:v>
                </c:pt>
                <c:pt idx="295">
                  <c:v>8.59</c:v>
                </c:pt>
                <c:pt idx="296">
                  <c:v>8.66</c:v>
                </c:pt>
                <c:pt idx="297">
                  <c:v>8.6199999999999992</c:v>
                </c:pt>
                <c:pt idx="298">
                  <c:v>8.64</c:v>
                </c:pt>
                <c:pt idx="299">
                  <c:v>8.68</c:v>
                </c:pt>
                <c:pt idx="300">
                  <c:v>8.7100000000000009</c:v>
                </c:pt>
                <c:pt idx="301">
                  <c:v>8.7100000000000009</c:v>
                </c:pt>
                <c:pt idx="302">
                  <c:v>8.68</c:v>
                </c:pt>
                <c:pt idx="303">
                  <c:v>8.7200000000000006</c:v>
                </c:pt>
                <c:pt idx="304">
                  <c:v>8.69</c:v>
                </c:pt>
                <c:pt idx="305">
                  <c:v>8.7200000000000006</c:v>
                </c:pt>
                <c:pt idx="306">
                  <c:v>8.67</c:v>
                </c:pt>
                <c:pt idx="307">
                  <c:v>8.58</c:v>
                </c:pt>
                <c:pt idx="308">
                  <c:v>8.59</c:v>
                </c:pt>
                <c:pt idx="309">
                  <c:v>8.57</c:v>
                </c:pt>
                <c:pt idx="310">
                  <c:v>8.56</c:v>
                </c:pt>
                <c:pt idx="311">
                  <c:v>8.57</c:v>
                </c:pt>
                <c:pt idx="312">
                  <c:v>8.57</c:v>
                </c:pt>
                <c:pt idx="313">
                  <c:v>8.56</c:v>
                </c:pt>
                <c:pt idx="314">
                  <c:v>8.68</c:v>
                </c:pt>
                <c:pt idx="315">
                  <c:v>8.64</c:v>
                </c:pt>
                <c:pt idx="316">
                  <c:v>8.6</c:v>
                </c:pt>
                <c:pt idx="317">
                  <c:v>8.73</c:v>
                </c:pt>
                <c:pt idx="318">
                  <c:v>8.7100000000000009</c:v>
                </c:pt>
                <c:pt idx="319">
                  <c:v>8.68</c:v>
                </c:pt>
                <c:pt idx="320">
                  <c:v>8.7100000000000009</c:v>
                </c:pt>
                <c:pt idx="321">
                  <c:v>8.6999999999999993</c:v>
                </c:pt>
                <c:pt idx="322">
                  <c:v>8.73</c:v>
                </c:pt>
                <c:pt idx="323">
                  <c:v>8.77</c:v>
                </c:pt>
                <c:pt idx="324">
                  <c:v>8.77</c:v>
                </c:pt>
                <c:pt idx="325">
                  <c:v>8.7799999999999994</c:v>
                </c:pt>
                <c:pt idx="326">
                  <c:v>8.6999999999999993</c:v>
                </c:pt>
                <c:pt idx="327">
                  <c:v>8.74</c:v>
                </c:pt>
                <c:pt idx="328">
                  <c:v>8.73</c:v>
                </c:pt>
                <c:pt idx="329">
                  <c:v>8.68</c:v>
                </c:pt>
                <c:pt idx="330">
                  <c:v>8.68</c:v>
                </c:pt>
                <c:pt idx="331">
                  <c:v>8.68</c:v>
                </c:pt>
                <c:pt idx="332">
                  <c:v>8.75</c:v>
                </c:pt>
                <c:pt idx="333">
                  <c:v>8.6999999999999993</c:v>
                </c:pt>
                <c:pt idx="334">
                  <c:v>8.7200000000000006</c:v>
                </c:pt>
                <c:pt idx="335">
                  <c:v>8.65</c:v>
                </c:pt>
                <c:pt idx="336">
                  <c:v>8.7899999999999991</c:v>
                </c:pt>
                <c:pt idx="337">
                  <c:v>8.74</c:v>
                </c:pt>
                <c:pt idx="338">
                  <c:v>8.75</c:v>
                </c:pt>
                <c:pt idx="339">
                  <c:v>8.7799999999999994</c:v>
                </c:pt>
                <c:pt idx="340">
                  <c:v>8.7200000000000006</c:v>
                </c:pt>
                <c:pt idx="341">
                  <c:v>8.68</c:v>
                </c:pt>
                <c:pt idx="342">
                  <c:v>8.73</c:v>
                </c:pt>
                <c:pt idx="343">
                  <c:v>8.68</c:v>
                </c:pt>
                <c:pt idx="344">
                  <c:v>8.68</c:v>
                </c:pt>
                <c:pt idx="345">
                  <c:v>8.69</c:v>
                </c:pt>
                <c:pt idx="346">
                  <c:v>8.67</c:v>
                </c:pt>
                <c:pt idx="347">
                  <c:v>8.66</c:v>
                </c:pt>
                <c:pt idx="348">
                  <c:v>8.68</c:v>
                </c:pt>
                <c:pt idx="349">
                  <c:v>8.65</c:v>
                </c:pt>
                <c:pt idx="350">
                  <c:v>8.7100000000000009</c:v>
                </c:pt>
                <c:pt idx="351">
                  <c:v>8.65</c:v>
                </c:pt>
                <c:pt idx="352">
                  <c:v>8.69</c:v>
                </c:pt>
                <c:pt idx="353">
                  <c:v>8.74</c:v>
                </c:pt>
                <c:pt idx="354">
                  <c:v>8.69</c:v>
                </c:pt>
                <c:pt idx="355">
                  <c:v>8.67</c:v>
                </c:pt>
                <c:pt idx="356">
                  <c:v>8.7799999999999994</c:v>
                </c:pt>
                <c:pt idx="357">
                  <c:v>8.6</c:v>
                </c:pt>
                <c:pt idx="358">
                  <c:v>8.6999999999999993</c:v>
                </c:pt>
                <c:pt idx="359">
                  <c:v>8.6300000000000008</c:v>
                </c:pt>
                <c:pt idx="360">
                  <c:v>8.6199999999999992</c:v>
                </c:pt>
                <c:pt idx="361">
                  <c:v>8.6199999999999992</c:v>
                </c:pt>
                <c:pt idx="362">
                  <c:v>8.7899999999999991</c:v>
                </c:pt>
                <c:pt idx="363">
                  <c:v>8.65</c:v>
                </c:pt>
                <c:pt idx="364">
                  <c:v>8.67</c:v>
                </c:pt>
                <c:pt idx="365">
                  <c:v>8.58</c:v>
                </c:pt>
                <c:pt idx="366">
                  <c:v>8.6</c:v>
                </c:pt>
                <c:pt idx="367">
                  <c:v>8.67</c:v>
                </c:pt>
                <c:pt idx="368">
                  <c:v>8.73</c:v>
                </c:pt>
                <c:pt idx="369">
                  <c:v>8.64</c:v>
                </c:pt>
                <c:pt idx="370">
                  <c:v>8.67</c:v>
                </c:pt>
                <c:pt idx="371">
                  <c:v>8.6300000000000008</c:v>
                </c:pt>
                <c:pt idx="372">
                  <c:v>8.6999999999999993</c:v>
                </c:pt>
                <c:pt idx="373">
                  <c:v>8.5500000000000007</c:v>
                </c:pt>
                <c:pt idx="374">
                  <c:v>8.67</c:v>
                </c:pt>
                <c:pt idx="375">
                  <c:v>8.81</c:v>
                </c:pt>
                <c:pt idx="376">
                  <c:v>8.76</c:v>
                </c:pt>
                <c:pt idx="377">
                  <c:v>8.8000000000000007</c:v>
                </c:pt>
                <c:pt idx="378">
                  <c:v>8.6999999999999993</c:v>
                </c:pt>
                <c:pt idx="379">
                  <c:v>8.74</c:v>
                </c:pt>
                <c:pt idx="380">
                  <c:v>8.74</c:v>
                </c:pt>
                <c:pt idx="381">
                  <c:v>8.7100000000000009</c:v>
                </c:pt>
                <c:pt idx="382">
                  <c:v>8.7200000000000006</c:v>
                </c:pt>
                <c:pt idx="383">
                  <c:v>8.7200000000000006</c:v>
                </c:pt>
                <c:pt idx="384">
                  <c:v>8.6999999999999993</c:v>
                </c:pt>
                <c:pt idx="385">
                  <c:v>8.6999999999999993</c:v>
                </c:pt>
                <c:pt idx="386">
                  <c:v>8.6999999999999993</c:v>
                </c:pt>
                <c:pt idx="387">
                  <c:v>8.6999999999999993</c:v>
                </c:pt>
                <c:pt idx="388">
                  <c:v>8.69</c:v>
                </c:pt>
                <c:pt idx="389">
                  <c:v>8.65</c:v>
                </c:pt>
                <c:pt idx="390">
                  <c:v>8.7899999999999991</c:v>
                </c:pt>
                <c:pt idx="391">
                  <c:v>8.67</c:v>
                </c:pt>
                <c:pt idx="392">
                  <c:v>8.7200000000000006</c:v>
                </c:pt>
                <c:pt idx="393">
                  <c:v>8.7200000000000006</c:v>
                </c:pt>
                <c:pt idx="394">
                  <c:v>8.6300000000000008</c:v>
                </c:pt>
                <c:pt idx="395">
                  <c:v>8.67</c:v>
                </c:pt>
                <c:pt idx="396">
                  <c:v>8.74</c:v>
                </c:pt>
                <c:pt idx="397">
                  <c:v>8.98</c:v>
                </c:pt>
                <c:pt idx="398">
                  <c:v>8.98</c:v>
                </c:pt>
                <c:pt idx="399">
                  <c:v>8.8800000000000008</c:v>
                </c:pt>
                <c:pt idx="400">
                  <c:v>8.8000000000000007</c:v>
                </c:pt>
                <c:pt idx="401">
                  <c:v>8.75</c:v>
                </c:pt>
                <c:pt idx="402">
                  <c:v>8.66</c:v>
                </c:pt>
                <c:pt idx="403">
                  <c:v>8.5500000000000007</c:v>
                </c:pt>
                <c:pt idx="404">
                  <c:v>8.41</c:v>
                </c:pt>
                <c:pt idx="405">
                  <c:v>8.4090000000000007</c:v>
                </c:pt>
                <c:pt idx="406">
                  <c:v>8.4</c:v>
                </c:pt>
                <c:pt idx="407">
                  <c:v>8.407</c:v>
                </c:pt>
                <c:pt idx="408">
                  <c:v>8.456999999999999</c:v>
                </c:pt>
                <c:pt idx="409">
                  <c:v>8.3659999999999997</c:v>
                </c:pt>
                <c:pt idx="410">
                  <c:v>8.3989999999999991</c:v>
                </c:pt>
                <c:pt idx="411">
                  <c:v>8.4120000000000008</c:v>
                </c:pt>
                <c:pt idx="412">
                  <c:v>8.3369999999999997</c:v>
                </c:pt>
                <c:pt idx="413">
                  <c:v>8.3060000000000009</c:v>
                </c:pt>
                <c:pt idx="414">
                  <c:v>8.2759999999999998</c:v>
                </c:pt>
                <c:pt idx="415">
                  <c:v>8.3000000000000007</c:v>
                </c:pt>
                <c:pt idx="416">
                  <c:v>8.3000000000000007</c:v>
                </c:pt>
                <c:pt idx="417">
                  <c:v>8.379999999999999</c:v>
                </c:pt>
                <c:pt idx="418">
                  <c:v>8.3790000000000013</c:v>
                </c:pt>
                <c:pt idx="419">
                  <c:v>8.379999999999999</c:v>
                </c:pt>
                <c:pt idx="420">
                  <c:v>8.3889999999999993</c:v>
                </c:pt>
                <c:pt idx="421">
                  <c:v>8.3769999999999989</c:v>
                </c:pt>
                <c:pt idx="422">
                  <c:v>8.3260000000000005</c:v>
                </c:pt>
                <c:pt idx="423">
                  <c:v>8.3330000000000002</c:v>
                </c:pt>
                <c:pt idx="424">
                  <c:v>8.4030000000000005</c:v>
                </c:pt>
                <c:pt idx="425">
                  <c:v>8.3849999999999998</c:v>
                </c:pt>
                <c:pt idx="426">
                  <c:v>8.3970000000000002</c:v>
                </c:pt>
                <c:pt idx="427">
                  <c:v>8.4039999999999999</c:v>
                </c:pt>
                <c:pt idx="428">
                  <c:v>8.375</c:v>
                </c:pt>
                <c:pt idx="429">
                  <c:v>8.3659999999999997</c:v>
                </c:pt>
                <c:pt idx="430">
                  <c:v>8.4009999999999998</c:v>
                </c:pt>
                <c:pt idx="431">
                  <c:v>8.4049999999999994</c:v>
                </c:pt>
                <c:pt idx="432">
                  <c:v>8.3940000000000001</c:v>
                </c:pt>
                <c:pt idx="433">
                  <c:v>8.3819999999999997</c:v>
                </c:pt>
                <c:pt idx="434">
                  <c:v>8.3640000000000008</c:v>
                </c:pt>
                <c:pt idx="435">
                  <c:v>8.3689999999999998</c:v>
                </c:pt>
                <c:pt idx="436">
                  <c:v>8.3090000000000011</c:v>
                </c:pt>
                <c:pt idx="437">
                  <c:v>8.4359999999999999</c:v>
                </c:pt>
                <c:pt idx="438">
                  <c:v>8.39</c:v>
                </c:pt>
                <c:pt idx="439">
                  <c:v>8.3989999999999991</c:v>
                </c:pt>
                <c:pt idx="440">
                  <c:v>8.370000000000001</c:v>
                </c:pt>
                <c:pt idx="441">
                  <c:v>8.4</c:v>
                </c:pt>
                <c:pt idx="442">
                  <c:v>8.4329999999999998</c:v>
                </c:pt>
                <c:pt idx="443">
                  <c:v>8.4109999999999996</c:v>
                </c:pt>
                <c:pt idx="444">
                  <c:v>8.4139999999999997</c:v>
                </c:pt>
                <c:pt idx="445">
                  <c:v>8.4290000000000003</c:v>
                </c:pt>
                <c:pt idx="446">
                  <c:v>8.4329999999999998</c:v>
                </c:pt>
                <c:pt idx="447">
                  <c:v>8.4430000000000014</c:v>
                </c:pt>
                <c:pt idx="448">
                  <c:v>8.4529999999999994</c:v>
                </c:pt>
                <c:pt idx="449">
                  <c:v>8.4489999999999998</c:v>
                </c:pt>
                <c:pt idx="450">
                  <c:v>8.4540000000000006</c:v>
                </c:pt>
                <c:pt idx="451">
                  <c:v>8.4499999999999993</c:v>
                </c:pt>
                <c:pt idx="452">
                  <c:v>8.4580000000000002</c:v>
                </c:pt>
                <c:pt idx="453">
                  <c:v>8.4499999999999993</c:v>
                </c:pt>
                <c:pt idx="454">
                  <c:v>8.4499999999999993</c:v>
                </c:pt>
                <c:pt idx="455">
                  <c:v>8.4499999999999993</c:v>
                </c:pt>
                <c:pt idx="456">
                  <c:v>8.495000000000001</c:v>
                </c:pt>
                <c:pt idx="457">
                  <c:v>8.5489999999999995</c:v>
                </c:pt>
                <c:pt idx="458">
                  <c:v>8.5990000000000002</c:v>
                </c:pt>
                <c:pt idx="459">
                  <c:v>8.5030000000000001</c:v>
                </c:pt>
                <c:pt idx="460">
                  <c:v>8.5489999999999995</c:v>
                </c:pt>
                <c:pt idx="461">
                  <c:v>8.52</c:v>
                </c:pt>
                <c:pt idx="462">
                  <c:v>8.5010000000000012</c:v>
                </c:pt>
                <c:pt idx="463">
                  <c:v>8.5180000000000007</c:v>
                </c:pt>
                <c:pt idx="464">
                  <c:v>8.4989999999999988</c:v>
                </c:pt>
                <c:pt idx="465">
                  <c:v>8.4749999999999996</c:v>
                </c:pt>
                <c:pt idx="466">
                  <c:v>8.5</c:v>
                </c:pt>
                <c:pt idx="467">
                  <c:v>8.4540000000000006</c:v>
                </c:pt>
                <c:pt idx="468">
                  <c:v>8.4489999999999998</c:v>
                </c:pt>
                <c:pt idx="469">
                  <c:v>8.4</c:v>
                </c:pt>
                <c:pt idx="470">
                  <c:v>8.4079999999999995</c:v>
                </c:pt>
                <c:pt idx="471">
                  <c:v>8.4290000000000003</c:v>
                </c:pt>
                <c:pt idx="472">
                  <c:v>8.4009999999999998</c:v>
                </c:pt>
                <c:pt idx="473">
                  <c:v>8.4280000000000008</c:v>
                </c:pt>
                <c:pt idx="474">
                  <c:v>8.4</c:v>
                </c:pt>
                <c:pt idx="475">
                  <c:v>8.3989999999999991</c:v>
                </c:pt>
                <c:pt idx="476">
                  <c:v>8.42</c:v>
                </c:pt>
                <c:pt idx="477">
                  <c:v>8.41</c:v>
                </c:pt>
                <c:pt idx="478">
                  <c:v>8.4749999999999996</c:v>
                </c:pt>
                <c:pt idx="479">
                  <c:v>8.4169999999999998</c:v>
                </c:pt>
                <c:pt idx="480">
                  <c:v>8.43</c:v>
                </c:pt>
                <c:pt idx="481">
                  <c:v>8.4499999999999993</c:v>
                </c:pt>
                <c:pt idx="482">
                  <c:v>8.4060000000000006</c:v>
                </c:pt>
                <c:pt idx="483">
                  <c:v>8.3949999999999996</c:v>
                </c:pt>
                <c:pt idx="484">
                  <c:v>8.3970000000000002</c:v>
                </c:pt>
                <c:pt idx="485">
                  <c:v>8.4009999999999998</c:v>
                </c:pt>
                <c:pt idx="486">
                  <c:v>8.4400000000000013</c:v>
                </c:pt>
                <c:pt idx="487">
                  <c:v>8.3849999999999998</c:v>
                </c:pt>
                <c:pt idx="488">
                  <c:v>8.3829999999999991</c:v>
                </c:pt>
                <c:pt idx="489">
                  <c:v>8.4529999999999994</c:v>
                </c:pt>
                <c:pt idx="490">
                  <c:v>8.4359999999999999</c:v>
                </c:pt>
                <c:pt idx="491">
                  <c:v>8.4700000000000006</c:v>
                </c:pt>
                <c:pt idx="492">
                  <c:v>8.479000000000001</c:v>
                </c:pt>
                <c:pt idx="493">
                  <c:v>8.3689999999999998</c:v>
                </c:pt>
                <c:pt idx="494">
                  <c:v>8.3529999999999998</c:v>
                </c:pt>
                <c:pt idx="495">
                  <c:v>8.327</c:v>
                </c:pt>
                <c:pt idx="496">
                  <c:v>8.3730000000000011</c:v>
                </c:pt>
                <c:pt idx="497">
                  <c:v>8.3469999999999995</c:v>
                </c:pt>
                <c:pt idx="498">
                  <c:v>8.3450000000000006</c:v>
                </c:pt>
                <c:pt idx="499">
                  <c:v>8.2900000000000009</c:v>
                </c:pt>
                <c:pt idx="500">
                  <c:v>8.3180000000000014</c:v>
                </c:pt>
                <c:pt idx="501">
                  <c:v>8.4</c:v>
                </c:pt>
                <c:pt idx="502">
                  <c:v>8.3709999999999987</c:v>
                </c:pt>
                <c:pt idx="503">
                  <c:v>8.3849999999999998</c:v>
                </c:pt>
                <c:pt idx="504">
                  <c:v>8.3879999999999999</c:v>
                </c:pt>
                <c:pt idx="505">
                  <c:v>8.3790000000000013</c:v>
                </c:pt>
                <c:pt idx="506">
                  <c:v>8.3049999999999997</c:v>
                </c:pt>
                <c:pt idx="507">
                  <c:v>8.2989999999999995</c:v>
                </c:pt>
                <c:pt idx="508">
                  <c:v>8.2880000000000003</c:v>
                </c:pt>
                <c:pt idx="509">
                  <c:v>8.3010000000000002</c:v>
                </c:pt>
                <c:pt idx="510">
                  <c:v>8.32</c:v>
                </c:pt>
                <c:pt idx="511">
                  <c:v>8.3879999999999999</c:v>
                </c:pt>
                <c:pt idx="512">
                  <c:v>8.3129999999999988</c:v>
                </c:pt>
                <c:pt idx="513">
                  <c:v>8.3260000000000005</c:v>
                </c:pt>
                <c:pt idx="514">
                  <c:v>8.3049999999999997</c:v>
                </c:pt>
                <c:pt idx="515">
                  <c:v>8.3000000000000007</c:v>
                </c:pt>
                <c:pt idx="516">
                  <c:v>8.3889999999999993</c:v>
                </c:pt>
                <c:pt idx="517">
                  <c:v>8.2799999999999994</c:v>
                </c:pt>
                <c:pt idx="518">
                  <c:v>8.3030000000000008</c:v>
                </c:pt>
                <c:pt idx="519">
                  <c:v>8.3150000000000013</c:v>
                </c:pt>
                <c:pt idx="520">
                  <c:v>8.3189999999999991</c:v>
                </c:pt>
                <c:pt idx="521">
                  <c:v>8.3099999999999987</c:v>
                </c:pt>
                <c:pt idx="522">
                  <c:v>8.4700000000000006</c:v>
                </c:pt>
                <c:pt idx="523">
                  <c:v>8.418000000000001</c:v>
                </c:pt>
                <c:pt idx="524">
                  <c:v>8.4450000000000003</c:v>
                </c:pt>
                <c:pt idx="525">
                  <c:v>8.4980000000000011</c:v>
                </c:pt>
                <c:pt idx="526">
                  <c:v>8.4860000000000007</c:v>
                </c:pt>
                <c:pt idx="527">
                  <c:v>8.4860000000000007</c:v>
                </c:pt>
                <c:pt idx="528">
                  <c:v>8.4049999999999994</c:v>
                </c:pt>
                <c:pt idx="529">
                  <c:v>8.4700000000000006</c:v>
                </c:pt>
                <c:pt idx="530">
                  <c:v>8.4689999999999994</c:v>
                </c:pt>
                <c:pt idx="531">
                  <c:v>8.5030000000000001</c:v>
                </c:pt>
                <c:pt idx="532">
                  <c:v>8.3520000000000003</c:v>
                </c:pt>
                <c:pt idx="533">
                  <c:v>8.3610000000000007</c:v>
                </c:pt>
                <c:pt idx="534">
                  <c:v>8.42</c:v>
                </c:pt>
                <c:pt idx="535">
                  <c:v>8.2900000000000009</c:v>
                </c:pt>
                <c:pt idx="536">
                  <c:v>8.1999999999999993</c:v>
                </c:pt>
                <c:pt idx="537">
                  <c:v>8.3260000000000005</c:v>
                </c:pt>
                <c:pt idx="538">
                  <c:v>8.3580000000000005</c:v>
                </c:pt>
                <c:pt idx="539">
                  <c:v>8.4870000000000001</c:v>
                </c:pt>
                <c:pt idx="540">
                  <c:v>8.3000000000000007</c:v>
                </c:pt>
                <c:pt idx="541">
                  <c:v>8.2279999999999998</c:v>
                </c:pt>
                <c:pt idx="542">
                  <c:v>8.1999999999999993</c:v>
                </c:pt>
                <c:pt idx="543">
                  <c:v>8.3870000000000005</c:v>
                </c:pt>
                <c:pt idx="544">
                  <c:v>8.42</c:v>
                </c:pt>
                <c:pt idx="545">
                  <c:v>8.3099999999999987</c:v>
                </c:pt>
                <c:pt idx="546">
                  <c:v>8.3000000000000007</c:v>
                </c:pt>
                <c:pt idx="547">
                  <c:v>8.5269999999999992</c:v>
                </c:pt>
                <c:pt idx="548">
                  <c:v>8.1780000000000008</c:v>
                </c:pt>
                <c:pt idx="549">
                  <c:v>8.1999999999999993</c:v>
                </c:pt>
                <c:pt idx="550">
                  <c:v>8.3889999999999993</c:v>
                </c:pt>
                <c:pt idx="551">
                  <c:v>8.0109999999999992</c:v>
                </c:pt>
                <c:pt idx="552">
                  <c:v>8.18</c:v>
                </c:pt>
                <c:pt idx="553">
                  <c:v>8.07</c:v>
                </c:pt>
                <c:pt idx="554">
                  <c:v>8.0010000000000012</c:v>
                </c:pt>
                <c:pt idx="555">
                  <c:v>7.8480000000000008</c:v>
                </c:pt>
                <c:pt idx="556">
                  <c:v>7.6400000000000006</c:v>
                </c:pt>
                <c:pt idx="557">
                  <c:v>7.7150000000000007</c:v>
                </c:pt>
                <c:pt idx="558">
                  <c:v>7.7150000000000007</c:v>
                </c:pt>
                <c:pt idx="559">
                  <c:v>7.7299999999999995</c:v>
                </c:pt>
                <c:pt idx="560">
                  <c:v>7.819</c:v>
                </c:pt>
                <c:pt idx="561">
                  <c:v>7.8290000000000006</c:v>
                </c:pt>
                <c:pt idx="562">
                  <c:v>7.5959999999999992</c:v>
                </c:pt>
                <c:pt idx="563">
                  <c:v>7.5959999999999992</c:v>
                </c:pt>
                <c:pt idx="564">
                  <c:v>7.58</c:v>
                </c:pt>
                <c:pt idx="565">
                  <c:v>7.6519999999999992</c:v>
                </c:pt>
                <c:pt idx="566">
                  <c:v>7.58</c:v>
                </c:pt>
                <c:pt idx="567">
                  <c:v>7.5110000000000001</c:v>
                </c:pt>
                <c:pt idx="568">
                  <c:v>7.5950000000000006</c:v>
                </c:pt>
                <c:pt idx="569">
                  <c:v>7.6</c:v>
                </c:pt>
                <c:pt idx="570">
                  <c:v>7.5790000000000006</c:v>
                </c:pt>
                <c:pt idx="571">
                  <c:v>7.5190000000000001</c:v>
                </c:pt>
                <c:pt idx="572">
                  <c:v>7.520999999999999</c:v>
                </c:pt>
                <c:pt idx="573">
                  <c:v>7.5400000000000009</c:v>
                </c:pt>
                <c:pt idx="574">
                  <c:v>7.5449999999999999</c:v>
                </c:pt>
                <c:pt idx="575">
                  <c:v>7.5469999999999997</c:v>
                </c:pt>
                <c:pt idx="576">
                  <c:v>7.5069999999999997</c:v>
                </c:pt>
                <c:pt idx="577">
                  <c:v>7.4870000000000001</c:v>
                </c:pt>
                <c:pt idx="578">
                  <c:v>7.4859999999999998</c:v>
                </c:pt>
                <c:pt idx="579">
                  <c:v>7.5449999999999999</c:v>
                </c:pt>
                <c:pt idx="580">
                  <c:v>7.5389999999999997</c:v>
                </c:pt>
                <c:pt idx="581">
                  <c:v>7.6</c:v>
                </c:pt>
                <c:pt idx="582">
                  <c:v>7.5830000000000002</c:v>
                </c:pt>
                <c:pt idx="583">
                  <c:v>7.7</c:v>
                </c:pt>
                <c:pt idx="584">
                  <c:v>7.7200000000000006</c:v>
                </c:pt>
                <c:pt idx="585">
                  <c:v>7.6549999999999994</c:v>
                </c:pt>
                <c:pt idx="586">
                  <c:v>7.65</c:v>
                </c:pt>
                <c:pt idx="587">
                  <c:v>7.6450000000000005</c:v>
                </c:pt>
                <c:pt idx="588">
                  <c:v>7.6989999999999998</c:v>
                </c:pt>
                <c:pt idx="589">
                  <c:v>7.625</c:v>
                </c:pt>
                <c:pt idx="590">
                  <c:v>7.6019999999999994</c:v>
                </c:pt>
                <c:pt idx="591">
                  <c:v>7.6909999999999998</c:v>
                </c:pt>
                <c:pt idx="592">
                  <c:v>7.6739999999999995</c:v>
                </c:pt>
                <c:pt idx="593">
                  <c:v>7.7040000000000006</c:v>
                </c:pt>
                <c:pt idx="594">
                  <c:v>7.7159999999999993</c:v>
                </c:pt>
                <c:pt idx="595">
                  <c:v>7.6989999999999998</c:v>
                </c:pt>
                <c:pt idx="596">
                  <c:v>7.6219999999999999</c:v>
                </c:pt>
                <c:pt idx="597">
                  <c:v>7.5190000000000001</c:v>
                </c:pt>
                <c:pt idx="598">
                  <c:v>7.5220000000000002</c:v>
                </c:pt>
                <c:pt idx="599">
                  <c:v>7.6400000000000006</c:v>
                </c:pt>
                <c:pt idx="600">
                  <c:v>7.6209999999999996</c:v>
                </c:pt>
                <c:pt idx="601">
                  <c:v>7.5030000000000001</c:v>
                </c:pt>
                <c:pt idx="602">
                  <c:v>7.6</c:v>
                </c:pt>
                <c:pt idx="603">
                  <c:v>7.5299999999999994</c:v>
                </c:pt>
                <c:pt idx="604">
                  <c:v>7.4879999999999995</c:v>
                </c:pt>
                <c:pt idx="605">
                  <c:v>7.5040000000000004</c:v>
                </c:pt>
                <c:pt idx="606">
                  <c:v>7.7249999999999996</c:v>
                </c:pt>
                <c:pt idx="607">
                  <c:v>7.694</c:v>
                </c:pt>
                <c:pt idx="608">
                  <c:v>7.57</c:v>
                </c:pt>
                <c:pt idx="609">
                  <c:v>7.5750000000000002</c:v>
                </c:pt>
                <c:pt idx="610">
                  <c:v>7.6</c:v>
                </c:pt>
                <c:pt idx="611">
                  <c:v>7.5</c:v>
                </c:pt>
                <c:pt idx="612">
                  <c:v>7.5170000000000003</c:v>
                </c:pt>
                <c:pt idx="613">
                  <c:v>7.516</c:v>
                </c:pt>
                <c:pt idx="614">
                  <c:v>7.5200000000000005</c:v>
                </c:pt>
                <c:pt idx="615">
                  <c:v>7.5120000000000005</c:v>
                </c:pt>
                <c:pt idx="616">
                  <c:v>7.5069999999999997</c:v>
                </c:pt>
                <c:pt idx="617">
                  <c:v>7.5709999999999997</c:v>
                </c:pt>
                <c:pt idx="618">
                  <c:v>7.5340000000000007</c:v>
                </c:pt>
                <c:pt idx="619">
                  <c:v>7.516</c:v>
                </c:pt>
                <c:pt idx="620">
                  <c:v>7.5900000000000007</c:v>
                </c:pt>
                <c:pt idx="621">
                  <c:v>7.5909999999999993</c:v>
                </c:pt>
                <c:pt idx="622">
                  <c:v>7.6599999999999993</c:v>
                </c:pt>
                <c:pt idx="623">
                  <c:v>7.7969999999999997</c:v>
                </c:pt>
                <c:pt idx="624">
                  <c:v>7.92</c:v>
                </c:pt>
                <c:pt idx="625">
                  <c:v>7.93</c:v>
                </c:pt>
                <c:pt idx="626">
                  <c:v>7.944</c:v>
                </c:pt>
                <c:pt idx="627">
                  <c:v>7.8890000000000002</c:v>
                </c:pt>
                <c:pt idx="628">
                  <c:v>7.8780000000000001</c:v>
                </c:pt>
                <c:pt idx="629">
                  <c:v>7.9090000000000007</c:v>
                </c:pt>
                <c:pt idx="630">
                  <c:v>7.92</c:v>
                </c:pt>
                <c:pt idx="631">
                  <c:v>7.9989999999999997</c:v>
                </c:pt>
                <c:pt idx="632">
                  <c:v>7.979000000000001</c:v>
                </c:pt>
                <c:pt idx="633">
                  <c:v>7.9590000000000005</c:v>
                </c:pt>
                <c:pt idx="634">
                  <c:v>8</c:v>
                </c:pt>
                <c:pt idx="635">
                  <c:v>8</c:v>
                </c:pt>
                <c:pt idx="636">
                  <c:v>8.02</c:v>
                </c:pt>
                <c:pt idx="637">
                  <c:v>8.0980000000000008</c:v>
                </c:pt>
                <c:pt idx="638">
                  <c:v>8.0969999999999995</c:v>
                </c:pt>
                <c:pt idx="639">
                  <c:v>8.120000000000001</c:v>
                </c:pt>
                <c:pt idx="640">
                  <c:v>8.1290000000000013</c:v>
                </c:pt>
                <c:pt idx="641">
                  <c:v>8.1479999999999997</c:v>
                </c:pt>
                <c:pt idx="642">
                  <c:v>8.17</c:v>
                </c:pt>
                <c:pt idx="643">
                  <c:v>8.1720000000000006</c:v>
                </c:pt>
                <c:pt idx="644">
                  <c:v>7.99</c:v>
                </c:pt>
                <c:pt idx="645">
                  <c:v>7.9749999999999996</c:v>
                </c:pt>
                <c:pt idx="646">
                  <c:v>8.15</c:v>
                </c:pt>
                <c:pt idx="647">
                  <c:v>8.09</c:v>
                </c:pt>
                <c:pt idx="648">
                  <c:v>8.09</c:v>
                </c:pt>
                <c:pt idx="649">
                  <c:v>8.1470000000000002</c:v>
                </c:pt>
                <c:pt idx="650">
                  <c:v>8</c:v>
                </c:pt>
                <c:pt idx="651">
                  <c:v>8.1859999999999999</c:v>
                </c:pt>
                <c:pt idx="652">
                  <c:v>8.1999999999999993</c:v>
                </c:pt>
                <c:pt idx="653">
                  <c:v>8.120000000000001</c:v>
                </c:pt>
                <c:pt idx="654">
                  <c:v>8.1</c:v>
                </c:pt>
                <c:pt idx="655">
                  <c:v>8.1989999999999998</c:v>
                </c:pt>
                <c:pt idx="656">
                  <c:v>8.1980000000000004</c:v>
                </c:pt>
                <c:pt idx="657">
                  <c:v>8.1999999999999993</c:v>
                </c:pt>
                <c:pt idx="658">
                  <c:v>8.1840000000000011</c:v>
                </c:pt>
                <c:pt idx="659">
                  <c:v>8.0500000000000007</c:v>
                </c:pt>
                <c:pt idx="660">
                  <c:v>8.4</c:v>
                </c:pt>
                <c:pt idx="661">
                  <c:v>8.14</c:v>
                </c:pt>
                <c:pt idx="662">
                  <c:v>8.1</c:v>
                </c:pt>
                <c:pt idx="663">
                  <c:v>8.1</c:v>
                </c:pt>
                <c:pt idx="664">
                  <c:v>8.157</c:v>
                </c:pt>
                <c:pt idx="665">
                  <c:v>8.1999999999999993</c:v>
                </c:pt>
                <c:pt idx="666">
                  <c:v>8.26</c:v>
                </c:pt>
                <c:pt idx="667">
                  <c:v>8.2409999999999997</c:v>
                </c:pt>
                <c:pt idx="668">
                  <c:v>8.2390000000000008</c:v>
                </c:pt>
                <c:pt idx="669">
                  <c:v>8.2349999999999994</c:v>
                </c:pt>
                <c:pt idx="670">
                  <c:v>8.3989999999999991</c:v>
                </c:pt>
                <c:pt idx="671">
                  <c:v>8.3989999999999991</c:v>
                </c:pt>
                <c:pt idx="672">
                  <c:v>8.4</c:v>
                </c:pt>
                <c:pt idx="673">
                  <c:v>8.7200000000000006</c:v>
                </c:pt>
                <c:pt idx="674">
                  <c:v>8.9909999999999997</c:v>
                </c:pt>
                <c:pt idx="675">
                  <c:v>8.9909999999999997</c:v>
                </c:pt>
                <c:pt idx="676">
                  <c:v>8.995000000000001</c:v>
                </c:pt>
                <c:pt idx="677">
                  <c:v>8.9969999999999999</c:v>
                </c:pt>
                <c:pt idx="678">
                  <c:v>8.9989999999999988</c:v>
                </c:pt>
                <c:pt idx="679">
                  <c:v>8.8970000000000002</c:v>
                </c:pt>
                <c:pt idx="680">
                  <c:v>8.9980000000000011</c:v>
                </c:pt>
                <c:pt idx="681">
                  <c:v>8.9</c:v>
                </c:pt>
                <c:pt idx="682">
                  <c:v>8.9980000000000011</c:v>
                </c:pt>
                <c:pt idx="683">
                  <c:v>8.9989999999999988</c:v>
                </c:pt>
                <c:pt idx="684">
                  <c:v>9.0090000000000003</c:v>
                </c:pt>
                <c:pt idx="685">
                  <c:v>9.0030000000000001</c:v>
                </c:pt>
                <c:pt idx="686">
                  <c:v>9.0139999999999993</c:v>
                </c:pt>
                <c:pt idx="687">
                  <c:v>9.1280000000000001</c:v>
                </c:pt>
                <c:pt idx="688">
                  <c:v>9.1290000000000013</c:v>
                </c:pt>
                <c:pt idx="689">
                  <c:v>9.1180000000000003</c:v>
                </c:pt>
                <c:pt idx="690">
                  <c:v>9.35</c:v>
                </c:pt>
                <c:pt idx="691">
                  <c:v>9</c:v>
                </c:pt>
                <c:pt idx="692">
                  <c:v>9</c:v>
                </c:pt>
                <c:pt idx="693">
                  <c:v>9</c:v>
                </c:pt>
                <c:pt idx="694">
                  <c:v>9.0939999999999994</c:v>
                </c:pt>
                <c:pt idx="695">
                  <c:v>9.0169999999999995</c:v>
                </c:pt>
                <c:pt idx="696">
                  <c:v>9.09</c:v>
                </c:pt>
                <c:pt idx="697">
                  <c:v>9.093</c:v>
                </c:pt>
                <c:pt idx="698">
                  <c:v>9.0950000000000006</c:v>
                </c:pt>
                <c:pt idx="699">
                  <c:v>9.0950000000000006</c:v>
                </c:pt>
                <c:pt idx="700">
                  <c:v>9.15</c:v>
                </c:pt>
                <c:pt idx="701">
                  <c:v>9.3109999999999999</c:v>
                </c:pt>
                <c:pt idx="702">
                  <c:v>9.35</c:v>
                </c:pt>
                <c:pt idx="703">
                  <c:v>9.4</c:v>
                </c:pt>
                <c:pt idx="704">
                  <c:v>9.5</c:v>
                </c:pt>
                <c:pt idx="705">
                  <c:v>9.5040000000000013</c:v>
                </c:pt>
                <c:pt idx="706">
                  <c:v>9.395999999999999</c:v>
                </c:pt>
                <c:pt idx="707">
                  <c:v>9.3970000000000002</c:v>
                </c:pt>
                <c:pt idx="708">
                  <c:v>9.4</c:v>
                </c:pt>
                <c:pt idx="709">
                  <c:v>9.4</c:v>
                </c:pt>
                <c:pt idx="710">
                  <c:v>9.4510000000000005</c:v>
                </c:pt>
                <c:pt idx="711">
                  <c:v>9.484</c:v>
                </c:pt>
                <c:pt idx="712">
                  <c:v>9.484</c:v>
                </c:pt>
                <c:pt idx="713">
                  <c:v>9.4499999999999993</c:v>
                </c:pt>
                <c:pt idx="714">
                  <c:v>9.4499999999999993</c:v>
                </c:pt>
                <c:pt idx="715">
                  <c:v>9.4499999999999993</c:v>
                </c:pt>
                <c:pt idx="716">
                  <c:v>9.4499999999999993</c:v>
                </c:pt>
                <c:pt idx="717">
                  <c:v>9.4499999999999993</c:v>
                </c:pt>
                <c:pt idx="718">
                  <c:v>9.36</c:v>
                </c:pt>
                <c:pt idx="719">
                  <c:v>9.5760000000000005</c:v>
                </c:pt>
                <c:pt idx="720">
                  <c:v>9.798</c:v>
                </c:pt>
                <c:pt idx="721">
                  <c:v>9.7189999999999994</c:v>
                </c:pt>
                <c:pt idx="722">
                  <c:v>9.7189999999999994</c:v>
                </c:pt>
                <c:pt idx="723">
                  <c:v>9.6999999999999993</c:v>
                </c:pt>
                <c:pt idx="724">
                  <c:v>9.6890000000000001</c:v>
                </c:pt>
                <c:pt idx="725">
                  <c:v>9.6989999999999998</c:v>
                </c:pt>
                <c:pt idx="726">
                  <c:v>9.7140000000000004</c:v>
                </c:pt>
                <c:pt idx="727">
                  <c:v>9.7149999999999999</c:v>
                </c:pt>
                <c:pt idx="728">
                  <c:v>9.7989999999999995</c:v>
                </c:pt>
                <c:pt idx="729">
                  <c:v>9.7959999999999994</c:v>
                </c:pt>
                <c:pt idx="730">
                  <c:v>9.7970000000000006</c:v>
                </c:pt>
                <c:pt idx="731">
                  <c:v>9.798</c:v>
                </c:pt>
                <c:pt idx="732">
                  <c:v>9.7949999999999999</c:v>
                </c:pt>
                <c:pt idx="733">
                  <c:v>9.7949999999999999</c:v>
                </c:pt>
                <c:pt idx="734">
                  <c:v>9.7959999999999994</c:v>
                </c:pt>
                <c:pt idx="735">
                  <c:v>9.7989999999999995</c:v>
                </c:pt>
                <c:pt idx="736">
                  <c:v>9.7989999999999995</c:v>
                </c:pt>
                <c:pt idx="737">
                  <c:v>9.7989999999999995</c:v>
                </c:pt>
                <c:pt idx="738">
                  <c:v>9.7850000000000001</c:v>
                </c:pt>
                <c:pt idx="739">
                  <c:v>9.7799999999999994</c:v>
                </c:pt>
                <c:pt idx="740">
                  <c:v>9.7799999999999994</c:v>
                </c:pt>
                <c:pt idx="741">
                  <c:v>9.7850000000000001</c:v>
                </c:pt>
                <c:pt idx="742">
                  <c:v>9.7870000000000008</c:v>
                </c:pt>
                <c:pt idx="743">
                  <c:v>9.8000000000000007</c:v>
                </c:pt>
                <c:pt idx="744">
                  <c:v>9.6989999999999998</c:v>
                </c:pt>
                <c:pt idx="745">
                  <c:v>9.6989999999999998</c:v>
                </c:pt>
                <c:pt idx="746">
                  <c:v>9.6980000000000004</c:v>
                </c:pt>
                <c:pt idx="747">
                  <c:v>9.6950000000000003</c:v>
                </c:pt>
                <c:pt idx="748">
                  <c:v>9.6969999999999992</c:v>
                </c:pt>
                <c:pt idx="749">
                  <c:v>9.6989999999999998</c:v>
                </c:pt>
                <c:pt idx="750">
                  <c:v>9.6959999999999997</c:v>
                </c:pt>
                <c:pt idx="751">
                  <c:v>9.8230000000000004</c:v>
                </c:pt>
                <c:pt idx="752">
                  <c:v>9.8189999999999991</c:v>
                </c:pt>
                <c:pt idx="753">
                  <c:v>9.8249999999999993</c:v>
                </c:pt>
                <c:pt idx="754">
                  <c:v>9.84</c:v>
                </c:pt>
                <c:pt idx="755">
                  <c:v>9.64</c:v>
                </c:pt>
                <c:pt idx="756">
                  <c:v>9.641</c:v>
                </c:pt>
                <c:pt idx="757">
                  <c:v>9.641</c:v>
                </c:pt>
                <c:pt idx="758">
                  <c:v>9.641</c:v>
                </c:pt>
                <c:pt idx="759">
                  <c:v>9.64</c:v>
                </c:pt>
                <c:pt idx="760">
                  <c:v>9.641</c:v>
                </c:pt>
                <c:pt idx="761">
                  <c:v>9.64</c:v>
                </c:pt>
                <c:pt idx="762">
                  <c:v>9.6359999999999992</c:v>
                </c:pt>
                <c:pt idx="763">
                  <c:v>9.64</c:v>
                </c:pt>
                <c:pt idx="764">
                  <c:v>9.64</c:v>
                </c:pt>
                <c:pt idx="765">
                  <c:v>9.64</c:v>
                </c:pt>
                <c:pt idx="766">
                  <c:v>9.6579999999999995</c:v>
                </c:pt>
                <c:pt idx="767">
                  <c:v>9.6590000000000007</c:v>
                </c:pt>
                <c:pt idx="768">
                  <c:v>9.6590000000000007</c:v>
                </c:pt>
                <c:pt idx="769">
                  <c:v>9.5040000000000013</c:v>
                </c:pt>
                <c:pt idx="770">
                  <c:v>9.5040000000000013</c:v>
                </c:pt>
                <c:pt idx="771">
                  <c:v>9.504999999999999</c:v>
                </c:pt>
                <c:pt idx="772">
                  <c:v>9.6449999999999996</c:v>
                </c:pt>
                <c:pt idx="773">
                  <c:v>9.625</c:v>
                </c:pt>
                <c:pt idx="774">
                  <c:v>9.620000000000001</c:v>
                </c:pt>
                <c:pt idx="775">
                  <c:v>9.61</c:v>
                </c:pt>
                <c:pt idx="776">
                  <c:v>9.61</c:v>
                </c:pt>
                <c:pt idx="777">
                  <c:v>9.6440000000000001</c:v>
                </c:pt>
                <c:pt idx="778">
                  <c:v>9.6449999999999996</c:v>
                </c:pt>
                <c:pt idx="779">
                  <c:v>9.6449999999999996</c:v>
                </c:pt>
                <c:pt idx="780">
                  <c:v>9.6449999999999996</c:v>
                </c:pt>
                <c:pt idx="781">
                  <c:v>9.6440000000000001</c:v>
                </c:pt>
                <c:pt idx="782">
                  <c:v>9.7459999999999987</c:v>
                </c:pt>
                <c:pt idx="783">
                  <c:v>9.7409999999999997</c:v>
                </c:pt>
                <c:pt idx="784">
                  <c:v>9.7459999999999987</c:v>
                </c:pt>
                <c:pt idx="785">
                  <c:v>9.7439999999999998</c:v>
                </c:pt>
                <c:pt idx="786">
                  <c:v>9.7459999999999987</c:v>
                </c:pt>
                <c:pt idx="787">
                  <c:v>9.7489999999999988</c:v>
                </c:pt>
                <c:pt idx="788">
                  <c:v>9.7480000000000011</c:v>
                </c:pt>
                <c:pt idx="789">
                  <c:v>9.7489999999999988</c:v>
                </c:pt>
                <c:pt idx="790">
                  <c:v>9.7480000000000011</c:v>
                </c:pt>
                <c:pt idx="791">
                  <c:v>9.6999999999999993</c:v>
                </c:pt>
                <c:pt idx="792">
                  <c:v>9.6999999999999993</c:v>
                </c:pt>
                <c:pt idx="793">
                  <c:v>9.7850000000000001</c:v>
                </c:pt>
                <c:pt idx="794">
                  <c:v>9.6489999999999991</c:v>
                </c:pt>
                <c:pt idx="795">
                  <c:v>9.5969999999999995</c:v>
                </c:pt>
                <c:pt idx="796">
                  <c:v>9.5939999999999994</c:v>
                </c:pt>
                <c:pt idx="797">
                  <c:v>9.5939999999999994</c:v>
                </c:pt>
                <c:pt idx="798">
                  <c:v>9.5939999999999994</c:v>
                </c:pt>
                <c:pt idx="799">
                  <c:v>9.5950000000000006</c:v>
                </c:pt>
                <c:pt idx="800">
                  <c:v>9.5939999999999994</c:v>
                </c:pt>
                <c:pt idx="801">
                  <c:v>9.593</c:v>
                </c:pt>
                <c:pt idx="802">
                  <c:v>9.5890000000000004</c:v>
                </c:pt>
                <c:pt idx="803">
                  <c:v>9.5890000000000004</c:v>
                </c:pt>
                <c:pt idx="804">
                  <c:v>9.5939999999999994</c:v>
                </c:pt>
                <c:pt idx="805">
                  <c:v>9.5960000000000001</c:v>
                </c:pt>
                <c:pt idx="806">
                  <c:v>9.5969999999999995</c:v>
                </c:pt>
                <c:pt idx="807">
                  <c:v>9.5960000000000001</c:v>
                </c:pt>
                <c:pt idx="808">
                  <c:v>9.5969999999999995</c:v>
                </c:pt>
                <c:pt idx="809">
                  <c:v>9.5969999999999995</c:v>
                </c:pt>
                <c:pt idx="810">
                  <c:v>9.5969999999999995</c:v>
                </c:pt>
                <c:pt idx="811">
                  <c:v>9.5969999999999995</c:v>
                </c:pt>
                <c:pt idx="812">
                  <c:v>9.5969999999999995</c:v>
                </c:pt>
                <c:pt idx="813">
                  <c:v>9.6</c:v>
                </c:pt>
                <c:pt idx="814">
                  <c:v>9.6</c:v>
                </c:pt>
                <c:pt idx="815">
                  <c:v>9.6449999999999996</c:v>
                </c:pt>
                <c:pt idx="816">
                  <c:v>9.5790000000000006</c:v>
                </c:pt>
                <c:pt idx="817">
                  <c:v>9.6129999999999995</c:v>
                </c:pt>
                <c:pt idx="818">
                  <c:v>9.6140000000000008</c:v>
                </c:pt>
                <c:pt idx="819">
                  <c:v>9.6590000000000007</c:v>
                </c:pt>
                <c:pt idx="820">
                  <c:v>9.6579999999999995</c:v>
                </c:pt>
                <c:pt idx="821">
                  <c:v>9.6989999999999998</c:v>
                </c:pt>
                <c:pt idx="822">
                  <c:v>9.7210000000000001</c:v>
                </c:pt>
                <c:pt idx="823">
                  <c:v>9.6989999999999998</c:v>
                </c:pt>
                <c:pt idx="824">
                  <c:v>9.7489999999999988</c:v>
                </c:pt>
                <c:pt idx="825">
                  <c:v>9.9879999999999995</c:v>
                </c:pt>
                <c:pt idx="826">
                  <c:v>9.5500000000000007</c:v>
                </c:pt>
                <c:pt idx="827">
                  <c:v>9.6</c:v>
                </c:pt>
                <c:pt idx="828">
                  <c:v>9.5990000000000002</c:v>
                </c:pt>
                <c:pt idx="829">
                  <c:v>9.5990000000000002</c:v>
                </c:pt>
                <c:pt idx="830">
                  <c:v>9.5990000000000002</c:v>
                </c:pt>
                <c:pt idx="831">
                  <c:v>9.6</c:v>
                </c:pt>
                <c:pt idx="832">
                  <c:v>9.6</c:v>
                </c:pt>
                <c:pt idx="833">
                  <c:v>9.6050000000000004</c:v>
                </c:pt>
                <c:pt idx="834">
                  <c:v>9.6999999999999993</c:v>
                </c:pt>
                <c:pt idx="835">
                  <c:v>9.6999999999999993</c:v>
                </c:pt>
                <c:pt idx="836">
                  <c:v>9.6999999999999993</c:v>
                </c:pt>
                <c:pt idx="837">
                  <c:v>9.6890000000000001</c:v>
                </c:pt>
                <c:pt idx="838">
                  <c:v>9.6999999999999993</c:v>
                </c:pt>
                <c:pt idx="839">
                  <c:v>9.6999999999999993</c:v>
                </c:pt>
                <c:pt idx="840">
                  <c:v>9.6999999999999993</c:v>
                </c:pt>
                <c:pt idx="841">
                  <c:v>9.7970000000000006</c:v>
                </c:pt>
                <c:pt idx="842">
                  <c:v>9.7970000000000006</c:v>
                </c:pt>
                <c:pt idx="843">
                  <c:v>9.7989999999999995</c:v>
                </c:pt>
                <c:pt idx="844">
                  <c:v>9.7940000000000005</c:v>
                </c:pt>
                <c:pt idx="845">
                  <c:v>9.7940000000000005</c:v>
                </c:pt>
                <c:pt idx="846">
                  <c:v>9.7989999999999995</c:v>
                </c:pt>
                <c:pt idx="847">
                  <c:v>9.7989999999999995</c:v>
                </c:pt>
                <c:pt idx="848">
                  <c:v>9.7989999999999995</c:v>
                </c:pt>
                <c:pt idx="849">
                  <c:v>9.7989999999999995</c:v>
                </c:pt>
                <c:pt idx="850">
                  <c:v>9.8000000000000007</c:v>
                </c:pt>
                <c:pt idx="851">
                  <c:v>9.8000000000000007</c:v>
                </c:pt>
                <c:pt idx="852">
                  <c:v>9.7949999999999999</c:v>
                </c:pt>
                <c:pt idx="853">
                  <c:v>9.7489999999999988</c:v>
                </c:pt>
                <c:pt idx="854">
                  <c:v>9.7489999999999988</c:v>
                </c:pt>
                <c:pt idx="855">
                  <c:v>9.75</c:v>
                </c:pt>
                <c:pt idx="856">
                  <c:v>9.843</c:v>
                </c:pt>
                <c:pt idx="857">
                  <c:v>9.6989999999999998</c:v>
                </c:pt>
                <c:pt idx="858">
                  <c:v>9.6989999999999998</c:v>
                </c:pt>
                <c:pt idx="859">
                  <c:v>9.6829999999999998</c:v>
                </c:pt>
                <c:pt idx="860">
                  <c:v>9.65</c:v>
                </c:pt>
                <c:pt idx="861">
                  <c:v>9.6989999999999998</c:v>
                </c:pt>
                <c:pt idx="862">
                  <c:v>9.7050000000000001</c:v>
                </c:pt>
                <c:pt idx="863">
                  <c:v>9.6999999999999993</c:v>
                </c:pt>
                <c:pt idx="864">
                  <c:v>9.6260000000000012</c:v>
                </c:pt>
                <c:pt idx="865">
                  <c:v>9.6</c:v>
                </c:pt>
                <c:pt idx="866">
                  <c:v>9.6170000000000009</c:v>
                </c:pt>
                <c:pt idx="867">
                  <c:v>9.6170000000000009</c:v>
                </c:pt>
                <c:pt idx="868">
                  <c:v>9.6370000000000005</c:v>
                </c:pt>
                <c:pt idx="869">
                  <c:v>9.6590000000000007</c:v>
                </c:pt>
                <c:pt idx="870">
                  <c:v>9.6859999999999999</c:v>
                </c:pt>
                <c:pt idx="871">
                  <c:v>9.6489999999999991</c:v>
                </c:pt>
                <c:pt idx="872">
                  <c:v>9.6489999999999991</c:v>
                </c:pt>
                <c:pt idx="873">
                  <c:v>9.5689999999999991</c:v>
                </c:pt>
                <c:pt idx="874">
                  <c:v>9.5640000000000001</c:v>
                </c:pt>
                <c:pt idx="875">
                  <c:v>9.5950000000000006</c:v>
                </c:pt>
                <c:pt idx="876">
                  <c:v>9.5969999999999995</c:v>
                </c:pt>
                <c:pt idx="877">
                  <c:v>9.6859999999999999</c:v>
                </c:pt>
                <c:pt idx="878">
                  <c:v>9.6939999999999991</c:v>
                </c:pt>
                <c:pt idx="879">
                  <c:v>9.745000000000001</c:v>
                </c:pt>
                <c:pt idx="880">
                  <c:v>9.745000000000001</c:v>
                </c:pt>
                <c:pt idx="881">
                  <c:v>9.73</c:v>
                </c:pt>
                <c:pt idx="882">
                  <c:v>9.73</c:v>
                </c:pt>
                <c:pt idx="883">
                  <c:v>9.73</c:v>
                </c:pt>
                <c:pt idx="884">
                  <c:v>9.7840000000000007</c:v>
                </c:pt>
                <c:pt idx="885">
                  <c:v>9.7840000000000007</c:v>
                </c:pt>
                <c:pt idx="886">
                  <c:v>9.7850000000000001</c:v>
                </c:pt>
                <c:pt idx="887">
                  <c:v>9.7870000000000008</c:v>
                </c:pt>
                <c:pt idx="888">
                  <c:v>9.7889999999999997</c:v>
                </c:pt>
                <c:pt idx="889">
                  <c:v>9.8000000000000007</c:v>
                </c:pt>
                <c:pt idx="890">
                  <c:v>9.7989999999999995</c:v>
                </c:pt>
                <c:pt idx="891">
                  <c:v>9.8079999999999998</c:v>
                </c:pt>
                <c:pt idx="892">
                  <c:v>9.8099999999999987</c:v>
                </c:pt>
                <c:pt idx="893">
                  <c:v>9.8309999999999995</c:v>
                </c:pt>
                <c:pt idx="894">
                  <c:v>9.8349999999999991</c:v>
                </c:pt>
                <c:pt idx="895">
                  <c:v>9.7260000000000009</c:v>
                </c:pt>
                <c:pt idx="896">
                  <c:v>9.8249999999999993</c:v>
                </c:pt>
                <c:pt idx="897">
                  <c:v>9.8249999999999993</c:v>
                </c:pt>
                <c:pt idx="898">
                  <c:v>9.7750000000000004</c:v>
                </c:pt>
                <c:pt idx="899">
                  <c:v>9.8129999999999988</c:v>
                </c:pt>
                <c:pt idx="900">
                  <c:v>9.8189999999999991</c:v>
                </c:pt>
                <c:pt idx="901">
                  <c:v>9.8180000000000014</c:v>
                </c:pt>
                <c:pt idx="902">
                  <c:v>9.85</c:v>
                </c:pt>
                <c:pt idx="903">
                  <c:v>9.85</c:v>
                </c:pt>
                <c:pt idx="904">
                  <c:v>9.8450000000000006</c:v>
                </c:pt>
                <c:pt idx="905">
                  <c:v>9.8889999999999993</c:v>
                </c:pt>
                <c:pt idx="906">
                  <c:v>9.85</c:v>
                </c:pt>
                <c:pt idx="907">
                  <c:v>9.8360000000000003</c:v>
                </c:pt>
                <c:pt idx="908">
                  <c:v>9.8469999999999995</c:v>
                </c:pt>
                <c:pt idx="909">
                  <c:v>9.8469999999999995</c:v>
                </c:pt>
                <c:pt idx="910">
                  <c:v>9.8480000000000008</c:v>
                </c:pt>
                <c:pt idx="911">
                  <c:v>9.8490000000000002</c:v>
                </c:pt>
                <c:pt idx="912">
                  <c:v>9.8490000000000002</c:v>
                </c:pt>
                <c:pt idx="913">
                  <c:v>9.86</c:v>
                </c:pt>
                <c:pt idx="914">
                  <c:v>9.6859999999999999</c:v>
                </c:pt>
                <c:pt idx="915">
                  <c:v>9.6920000000000002</c:v>
                </c:pt>
                <c:pt idx="916">
                  <c:v>9.577</c:v>
                </c:pt>
                <c:pt idx="917">
                  <c:v>9.6959999999999997</c:v>
                </c:pt>
                <c:pt idx="918">
                  <c:v>9.6419999999999995</c:v>
                </c:pt>
                <c:pt idx="919">
                  <c:v>9.6389999999999993</c:v>
                </c:pt>
                <c:pt idx="920">
                  <c:v>9.6470000000000002</c:v>
                </c:pt>
                <c:pt idx="921">
                  <c:v>9.6989999999999998</c:v>
                </c:pt>
                <c:pt idx="922">
                  <c:v>9.6989999999999998</c:v>
                </c:pt>
                <c:pt idx="923">
                  <c:v>9.6989999999999998</c:v>
                </c:pt>
                <c:pt idx="924">
                  <c:v>9.7360000000000007</c:v>
                </c:pt>
                <c:pt idx="925">
                  <c:v>9.7430000000000003</c:v>
                </c:pt>
                <c:pt idx="926">
                  <c:v>9.7430000000000003</c:v>
                </c:pt>
                <c:pt idx="927">
                  <c:v>9.74</c:v>
                </c:pt>
                <c:pt idx="928">
                  <c:v>9.745000000000001</c:v>
                </c:pt>
                <c:pt idx="929">
                  <c:v>9.745000000000001</c:v>
                </c:pt>
                <c:pt idx="930">
                  <c:v>9.75</c:v>
                </c:pt>
                <c:pt idx="931">
                  <c:v>9.6489999999999991</c:v>
                </c:pt>
                <c:pt idx="932">
                  <c:v>9.6489999999999991</c:v>
                </c:pt>
                <c:pt idx="933">
                  <c:v>9.6029999999999998</c:v>
                </c:pt>
                <c:pt idx="934">
                  <c:v>9.7089999999999996</c:v>
                </c:pt>
                <c:pt idx="935">
                  <c:v>9.67</c:v>
                </c:pt>
                <c:pt idx="936">
                  <c:v>9.6920000000000002</c:v>
                </c:pt>
                <c:pt idx="937">
                  <c:v>9.7720000000000002</c:v>
                </c:pt>
                <c:pt idx="938">
                  <c:v>9.7739999999999991</c:v>
                </c:pt>
                <c:pt idx="939">
                  <c:v>9.7750000000000004</c:v>
                </c:pt>
                <c:pt idx="940">
                  <c:v>9.7759999999999998</c:v>
                </c:pt>
                <c:pt idx="941">
                  <c:v>9.7850000000000001</c:v>
                </c:pt>
                <c:pt idx="942">
                  <c:v>9.7880000000000003</c:v>
                </c:pt>
                <c:pt idx="943">
                  <c:v>9.7880000000000003</c:v>
                </c:pt>
                <c:pt idx="944">
                  <c:v>9.7789999999999999</c:v>
                </c:pt>
                <c:pt idx="945">
                  <c:v>9.7789999999999999</c:v>
                </c:pt>
                <c:pt idx="946">
                  <c:v>9.782</c:v>
                </c:pt>
                <c:pt idx="947">
                  <c:v>9.7889999999999997</c:v>
                </c:pt>
                <c:pt idx="948">
                  <c:v>9.793000000000001</c:v>
                </c:pt>
                <c:pt idx="949">
                  <c:v>9.68</c:v>
                </c:pt>
                <c:pt idx="950">
                  <c:v>9.6999999999999993</c:v>
                </c:pt>
                <c:pt idx="951">
                  <c:v>9.6989999999999998</c:v>
                </c:pt>
                <c:pt idx="952">
                  <c:v>9.6999999999999993</c:v>
                </c:pt>
                <c:pt idx="953">
                  <c:v>9.6999999999999993</c:v>
                </c:pt>
                <c:pt idx="954">
                  <c:v>9.6890000000000001</c:v>
                </c:pt>
                <c:pt idx="955">
                  <c:v>9.6989999999999998</c:v>
                </c:pt>
                <c:pt idx="956">
                  <c:v>9.6989999999999998</c:v>
                </c:pt>
                <c:pt idx="957">
                  <c:v>9.8000000000000007</c:v>
                </c:pt>
                <c:pt idx="958">
                  <c:v>9.4499999999999993</c:v>
                </c:pt>
                <c:pt idx="959">
                  <c:v>9.4989999999999988</c:v>
                </c:pt>
                <c:pt idx="960">
                  <c:v>9.4939999999999998</c:v>
                </c:pt>
                <c:pt idx="961">
                  <c:v>9.4939999999999998</c:v>
                </c:pt>
                <c:pt idx="962">
                  <c:v>9.4939999999999998</c:v>
                </c:pt>
                <c:pt idx="963">
                  <c:v>9.4870000000000001</c:v>
                </c:pt>
                <c:pt idx="964">
                  <c:v>9.4499999999999993</c:v>
                </c:pt>
                <c:pt idx="965">
                  <c:v>9.5500000000000007</c:v>
                </c:pt>
                <c:pt idx="966">
                  <c:v>9.5939999999999994</c:v>
                </c:pt>
                <c:pt idx="967">
                  <c:v>9.5950000000000006</c:v>
                </c:pt>
                <c:pt idx="968">
                  <c:v>9.5950000000000006</c:v>
                </c:pt>
                <c:pt idx="969">
                  <c:v>9.6999999999999993</c:v>
                </c:pt>
                <c:pt idx="970">
                  <c:v>9.7089999999999996</c:v>
                </c:pt>
                <c:pt idx="971">
                  <c:v>9.7970000000000006</c:v>
                </c:pt>
                <c:pt idx="972">
                  <c:v>9.7590000000000003</c:v>
                </c:pt>
                <c:pt idx="973">
                  <c:v>9.7799999999999994</c:v>
                </c:pt>
                <c:pt idx="974">
                  <c:v>9.827</c:v>
                </c:pt>
                <c:pt idx="975">
                  <c:v>9.702</c:v>
                </c:pt>
                <c:pt idx="976">
                  <c:v>9.7099999999999991</c:v>
                </c:pt>
                <c:pt idx="977">
                  <c:v>9.8889999999999993</c:v>
                </c:pt>
                <c:pt idx="978">
                  <c:v>9.9030000000000005</c:v>
                </c:pt>
                <c:pt idx="979">
                  <c:v>9.9049999999999994</c:v>
                </c:pt>
                <c:pt idx="980">
                  <c:v>9.8709999999999987</c:v>
                </c:pt>
                <c:pt idx="981">
                  <c:v>9.8650000000000002</c:v>
                </c:pt>
                <c:pt idx="982">
                  <c:v>9.8650000000000002</c:v>
                </c:pt>
                <c:pt idx="983">
                  <c:v>9.8739999999999988</c:v>
                </c:pt>
                <c:pt idx="984">
                  <c:v>9.7170000000000005</c:v>
                </c:pt>
                <c:pt idx="985">
                  <c:v>9.798</c:v>
                </c:pt>
                <c:pt idx="986">
                  <c:v>9.7240000000000002</c:v>
                </c:pt>
                <c:pt idx="987">
                  <c:v>9.7240000000000002</c:v>
                </c:pt>
                <c:pt idx="988">
                  <c:v>9.9</c:v>
                </c:pt>
                <c:pt idx="989">
                  <c:v>9.9</c:v>
                </c:pt>
                <c:pt idx="990">
                  <c:v>9.8849999999999998</c:v>
                </c:pt>
                <c:pt idx="991">
                  <c:v>9.8989999999999991</c:v>
                </c:pt>
                <c:pt idx="992">
                  <c:v>9.8979999999999997</c:v>
                </c:pt>
                <c:pt idx="993">
                  <c:v>9.9</c:v>
                </c:pt>
                <c:pt idx="994">
                  <c:v>9.891</c:v>
                </c:pt>
                <c:pt idx="995">
                  <c:v>9.93</c:v>
                </c:pt>
                <c:pt idx="996">
                  <c:v>9.8249999999999993</c:v>
                </c:pt>
                <c:pt idx="997">
                  <c:v>9.83</c:v>
                </c:pt>
                <c:pt idx="998">
                  <c:v>9.9439999999999991</c:v>
                </c:pt>
                <c:pt idx="999">
                  <c:v>9.9459999999999997</c:v>
                </c:pt>
                <c:pt idx="1000">
                  <c:v>10.065000000000001</c:v>
                </c:pt>
                <c:pt idx="1001">
                  <c:v>10.01</c:v>
                </c:pt>
                <c:pt idx="1002">
                  <c:v>10.009</c:v>
                </c:pt>
                <c:pt idx="1003">
                  <c:v>10.02</c:v>
                </c:pt>
                <c:pt idx="1004">
                  <c:v>10.02</c:v>
                </c:pt>
                <c:pt idx="1005">
                  <c:v>10.025</c:v>
                </c:pt>
                <c:pt idx="1006">
                  <c:v>10.025</c:v>
                </c:pt>
                <c:pt idx="1007">
                  <c:v>10.025</c:v>
                </c:pt>
                <c:pt idx="1008">
                  <c:v>10.068999999999999</c:v>
                </c:pt>
                <c:pt idx="1009">
                  <c:v>9.9909999999999997</c:v>
                </c:pt>
                <c:pt idx="1010">
                  <c:v>10.068999999999999</c:v>
                </c:pt>
                <c:pt idx="1011">
                  <c:v>10.07</c:v>
                </c:pt>
                <c:pt idx="1012">
                  <c:v>10.07</c:v>
                </c:pt>
                <c:pt idx="1013">
                  <c:v>10.07</c:v>
                </c:pt>
                <c:pt idx="1014">
                  <c:v>10.045</c:v>
                </c:pt>
                <c:pt idx="1015">
                  <c:v>10.045</c:v>
                </c:pt>
                <c:pt idx="1016">
                  <c:v>10.045</c:v>
                </c:pt>
                <c:pt idx="1017">
                  <c:v>10.050000000000001</c:v>
                </c:pt>
                <c:pt idx="1018">
                  <c:v>9.9890000000000008</c:v>
                </c:pt>
                <c:pt idx="1019">
                  <c:v>10</c:v>
                </c:pt>
                <c:pt idx="1020">
                  <c:v>10.083</c:v>
                </c:pt>
                <c:pt idx="1021">
                  <c:v>10.047000000000001</c:v>
                </c:pt>
                <c:pt idx="1022">
                  <c:v>10.045999999999999</c:v>
                </c:pt>
                <c:pt idx="1023">
                  <c:v>9.9209999999999994</c:v>
                </c:pt>
                <c:pt idx="1024">
                  <c:v>9.9269999999999996</c:v>
                </c:pt>
                <c:pt idx="1025">
                  <c:v>10.048</c:v>
                </c:pt>
                <c:pt idx="1026">
                  <c:v>10.048999999999999</c:v>
                </c:pt>
                <c:pt idx="1027">
                  <c:v>10.050000000000001</c:v>
                </c:pt>
                <c:pt idx="1028">
                  <c:v>10.073</c:v>
                </c:pt>
                <c:pt idx="1029">
                  <c:v>10.08</c:v>
                </c:pt>
                <c:pt idx="1030">
                  <c:v>10.050000000000001</c:v>
                </c:pt>
                <c:pt idx="1031">
                  <c:v>10.095000000000001</c:v>
                </c:pt>
                <c:pt idx="1032">
                  <c:v>10.098000000000001</c:v>
                </c:pt>
                <c:pt idx="1033">
                  <c:v>10.099</c:v>
                </c:pt>
                <c:pt idx="1034">
                  <c:v>10.099</c:v>
                </c:pt>
                <c:pt idx="1035">
                  <c:v>10.099</c:v>
                </c:pt>
                <c:pt idx="1036">
                  <c:v>10.145</c:v>
                </c:pt>
                <c:pt idx="1037">
                  <c:v>10.119</c:v>
                </c:pt>
                <c:pt idx="1038">
                  <c:v>10.147</c:v>
                </c:pt>
                <c:pt idx="1039">
                  <c:v>10.145</c:v>
                </c:pt>
                <c:pt idx="1040">
                  <c:v>10.148</c:v>
                </c:pt>
                <c:pt idx="1041">
                  <c:v>10.148</c:v>
                </c:pt>
                <c:pt idx="1042">
                  <c:v>10.129999999999999</c:v>
                </c:pt>
                <c:pt idx="1043">
                  <c:v>10.035</c:v>
                </c:pt>
                <c:pt idx="1044">
                  <c:v>10.084999999999999</c:v>
                </c:pt>
                <c:pt idx="1045">
                  <c:v>10.059000000000001</c:v>
                </c:pt>
                <c:pt idx="1046">
                  <c:v>10.059999999999999</c:v>
                </c:pt>
                <c:pt idx="1047">
                  <c:v>10.059999999999999</c:v>
                </c:pt>
                <c:pt idx="1048">
                  <c:v>10.084999999999999</c:v>
                </c:pt>
                <c:pt idx="1049">
                  <c:v>10.084999999999999</c:v>
                </c:pt>
                <c:pt idx="1050">
                  <c:v>10.095000000000001</c:v>
                </c:pt>
                <c:pt idx="1051">
                  <c:v>10.098000000000001</c:v>
                </c:pt>
                <c:pt idx="1052">
                  <c:v>10.11</c:v>
                </c:pt>
                <c:pt idx="1053">
                  <c:v>10.163</c:v>
                </c:pt>
                <c:pt idx="1054">
                  <c:v>10.199999999999999</c:v>
                </c:pt>
                <c:pt idx="1055">
                  <c:v>10.1</c:v>
                </c:pt>
                <c:pt idx="1056">
                  <c:v>10.1</c:v>
                </c:pt>
                <c:pt idx="1057">
                  <c:v>10.1</c:v>
                </c:pt>
                <c:pt idx="1058">
                  <c:v>10.1</c:v>
                </c:pt>
                <c:pt idx="1059">
                  <c:v>10.248999999999999</c:v>
                </c:pt>
                <c:pt idx="1060">
                  <c:v>10.25</c:v>
                </c:pt>
                <c:pt idx="1061">
                  <c:v>10.25</c:v>
                </c:pt>
                <c:pt idx="1062">
                  <c:v>10.3</c:v>
                </c:pt>
                <c:pt idx="1063">
                  <c:v>10.382999999999999</c:v>
                </c:pt>
                <c:pt idx="1064">
                  <c:v>10.387</c:v>
                </c:pt>
                <c:pt idx="1065">
                  <c:v>10.273999999999999</c:v>
                </c:pt>
                <c:pt idx="1066">
                  <c:v>10.4</c:v>
                </c:pt>
                <c:pt idx="1067">
                  <c:v>10.39</c:v>
                </c:pt>
                <c:pt idx="1068">
                  <c:v>10.413</c:v>
                </c:pt>
                <c:pt idx="1069">
                  <c:v>10.3</c:v>
                </c:pt>
                <c:pt idx="1070">
                  <c:v>10.43</c:v>
                </c:pt>
                <c:pt idx="1071">
                  <c:v>10.440000000000001</c:v>
                </c:pt>
                <c:pt idx="1072">
                  <c:v>10.459999999999999</c:v>
                </c:pt>
                <c:pt idx="1073">
                  <c:v>10.47</c:v>
                </c:pt>
                <c:pt idx="1074">
                  <c:v>10.276</c:v>
                </c:pt>
                <c:pt idx="1075">
                  <c:v>10.28</c:v>
                </c:pt>
                <c:pt idx="1076">
                  <c:v>10.3</c:v>
                </c:pt>
                <c:pt idx="1077">
                  <c:v>10.574999999999999</c:v>
                </c:pt>
                <c:pt idx="1078">
                  <c:v>10.574999999999999</c:v>
                </c:pt>
                <c:pt idx="1079">
                  <c:v>10.301</c:v>
                </c:pt>
                <c:pt idx="1080">
                  <c:v>10.301</c:v>
                </c:pt>
                <c:pt idx="1081">
                  <c:v>10.468999999999999</c:v>
                </c:pt>
                <c:pt idx="1082">
                  <c:v>10.3</c:v>
                </c:pt>
                <c:pt idx="1083">
                  <c:v>10.4</c:v>
                </c:pt>
                <c:pt idx="1084">
                  <c:v>10.516999999999999</c:v>
                </c:pt>
                <c:pt idx="1085">
                  <c:v>10.391999999999999</c:v>
                </c:pt>
                <c:pt idx="1086">
                  <c:v>10.395</c:v>
                </c:pt>
                <c:pt idx="1087">
                  <c:v>10.385</c:v>
                </c:pt>
                <c:pt idx="1088">
                  <c:v>10.401</c:v>
                </c:pt>
                <c:pt idx="1089">
                  <c:v>10.4</c:v>
                </c:pt>
                <c:pt idx="1090">
                  <c:v>10.35</c:v>
                </c:pt>
                <c:pt idx="1091">
                  <c:v>10.35</c:v>
                </c:pt>
                <c:pt idx="1092">
                  <c:v>10.35</c:v>
                </c:pt>
                <c:pt idx="1093">
                  <c:v>10.303000000000001</c:v>
                </c:pt>
                <c:pt idx="1094">
                  <c:v>10.345000000000001</c:v>
                </c:pt>
                <c:pt idx="1095">
                  <c:v>10.345000000000001</c:v>
                </c:pt>
                <c:pt idx="1096">
                  <c:v>10.347</c:v>
                </c:pt>
                <c:pt idx="1097">
                  <c:v>10.348000000000001</c:v>
                </c:pt>
                <c:pt idx="1098">
                  <c:v>10.275</c:v>
                </c:pt>
                <c:pt idx="1099">
                  <c:v>10.275</c:v>
                </c:pt>
                <c:pt idx="1100">
                  <c:v>10.285</c:v>
                </c:pt>
                <c:pt idx="1101">
                  <c:v>10.290000000000001</c:v>
                </c:pt>
                <c:pt idx="1102">
                  <c:v>10.295</c:v>
                </c:pt>
                <c:pt idx="1103">
                  <c:v>10.275</c:v>
                </c:pt>
                <c:pt idx="1104">
                  <c:v>10.275</c:v>
                </c:pt>
                <c:pt idx="1105">
                  <c:v>10.275</c:v>
                </c:pt>
                <c:pt idx="1106">
                  <c:v>10.324999999999999</c:v>
                </c:pt>
                <c:pt idx="1107">
                  <c:v>10.275</c:v>
                </c:pt>
                <c:pt idx="1108">
                  <c:v>10.282</c:v>
                </c:pt>
                <c:pt idx="1109">
                  <c:v>10.348000000000001</c:v>
                </c:pt>
                <c:pt idx="1110">
                  <c:v>10.349</c:v>
                </c:pt>
                <c:pt idx="1111">
                  <c:v>10.347</c:v>
                </c:pt>
                <c:pt idx="1112">
                  <c:v>10.321</c:v>
                </c:pt>
                <c:pt idx="1113">
                  <c:v>10.32</c:v>
                </c:pt>
                <c:pt idx="1114">
                  <c:v>10.321999999999999</c:v>
                </c:pt>
                <c:pt idx="1115">
                  <c:v>10.3</c:v>
                </c:pt>
                <c:pt idx="1116">
                  <c:v>10.290000000000001</c:v>
                </c:pt>
                <c:pt idx="1117">
                  <c:v>10.275</c:v>
                </c:pt>
                <c:pt idx="1118">
                  <c:v>10.291</c:v>
                </c:pt>
                <c:pt idx="1119">
                  <c:v>10.290000000000001</c:v>
                </c:pt>
                <c:pt idx="1120">
                  <c:v>10.25</c:v>
                </c:pt>
                <c:pt idx="1121">
                  <c:v>10.263999999999999</c:v>
                </c:pt>
                <c:pt idx="1122">
                  <c:v>10.269</c:v>
                </c:pt>
                <c:pt idx="1123">
                  <c:v>10.211</c:v>
                </c:pt>
                <c:pt idx="1124">
                  <c:v>10.52</c:v>
                </c:pt>
                <c:pt idx="1125">
                  <c:v>10.35</c:v>
                </c:pt>
                <c:pt idx="1126">
                  <c:v>10.27</c:v>
                </c:pt>
                <c:pt idx="1127">
                  <c:v>10.122</c:v>
                </c:pt>
              </c:numCache>
            </c:numRef>
          </c:val>
          <c:smooth val="0"/>
          <c:extLst>
            <c:ext xmlns:c16="http://schemas.microsoft.com/office/drawing/2014/chart" uri="{C3380CC4-5D6E-409C-BE32-E72D297353CC}">
              <c16:uniqueId val="{00000002-0E5D-4AA5-8594-D726DF72595F}"/>
            </c:ext>
          </c:extLst>
        </c:ser>
        <c:dLbls>
          <c:showLegendKey val="0"/>
          <c:showVal val="0"/>
          <c:showCatName val="0"/>
          <c:showSerName val="0"/>
          <c:showPercent val="0"/>
          <c:showBubbleSize val="0"/>
        </c:dLbls>
        <c:marker val="1"/>
        <c:smooth val="0"/>
        <c:axId val="648244560"/>
        <c:axId val="132679280"/>
      </c:lineChart>
      <c:dateAx>
        <c:axId val="119251248"/>
        <c:scaling>
          <c:orientation val="minMax"/>
        </c:scaling>
        <c:delete val="0"/>
        <c:axPos val="b"/>
        <c:numFmt formatCode="[$-416]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8E8985"/>
                </a:solidFill>
                <a:latin typeface="Compasse" panose="020B0606020203040204" pitchFamily="34" charset="0"/>
                <a:ea typeface="+mn-ea"/>
                <a:cs typeface="+mn-cs"/>
              </a:defRPr>
            </a:pPr>
            <a:endParaRPr lang="pt-BR"/>
          </a:p>
        </c:txPr>
        <c:crossAx val="884247616"/>
        <c:crosses val="autoZero"/>
        <c:auto val="1"/>
        <c:lblOffset val="100"/>
        <c:baseTimeUnit val="days"/>
        <c:majorUnit val="3"/>
        <c:majorTimeUnit val="months"/>
      </c:dateAx>
      <c:valAx>
        <c:axId val="88424761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8E8985"/>
                </a:solidFill>
                <a:latin typeface="Compasse" panose="020B0606020203040204" pitchFamily="34" charset="0"/>
                <a:ea typeface="+mn-ea"/>
                <a:cs typeface="+mn-cs"/>
              </a:defRPr>
            </a:pPr>
            <a:endParaRPr lang="pt-BR"/>
          </a:p>
        </c:txPr>
        <c:crossAx val="119251248"/>
        <c:crosses val="autoZero"/>
        <c:crossBetween val="between"/>
      </c:valAx>
      <c:valAx>
        <c:axId val="132679280"/>
        <c:scaling>
          <c:orientation val="minMax"/>
          <c:min val="7"/>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8E8985"/>
                </a:solidFill>
                <a:latin typeface="Compasse" panose="020B0606020203040204" pitchFamily="34" charset="0"/>
                <a:ea typeface="+mn-ea"/>
                <a:cs typeface="+mn-cs"/>
              </a:defRPr>
            </a:pPr>
            <a:endParaRPr lang="pt-BR"/>
          </a:p>
        </c:txPr>
        <c:crossAx val="648244560"/>
        <c:crosses val="max"/>
        <c:crossBetween val="between"/>
        <c:majorUnit val="1"/>
      </c:valAx>
      <c:dateAx>
        <c:axId val="648244560"/>
        <c:scaling>
          <c:orientation val="minMax"/>
        </c:scaling>
        <c:delete val="1"/>
        <c:axPos val="b"/>
        <c:numFmt formatCode="m/d/yyyy" sourceLinked="1"/>
        <c:majorTickMark val="out"/>
        <c:minorTickMark val="none"/>
        <c:tickLblPos val="nextTo"/>
        <c:crossAx val="132679280"/>
        <c:crosses val="autoZero"/>
        <c:auto val="1"/>
        <c:lblOffset val="100"/>
        <c:baseTimeUnit val="days"/>
      </c:date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emf"/><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676762</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twoCellAnchor>
    <xdr:from>
      <xdr:col>1</xdr:col>
      <xdr:colOff>122514</xdr:colOff>
      <xdr:row>37</xdr:row>
      <xdr:rowOff>141409</xdr:rowOff>
    </xdr:from>
    <xdr:to>
      <xdr:col>5</xdr:col>
      <xdr:colOff>684490</xdr:colOff>
      <xdr:row>52</xdr:row>
      <xdr:rowOff>93785</xdr:rowOff>
    </xdr:to>
    <xdr:graphicFrame macro="">
      <xdr:nvGraphicFramePr>
        <xdr:cNvPr id="2" name="Gráfico 1">
          <a:extLst>
            <a:ext uri="{FF2B5EF4-FFF2-40B4-BE49-F238E27FC236}">
              <a16:creationId xmlns:a16="http://schemas.microsoft.com/office/drawing/2014/main" id="{C8C566FD-0C46-41FA-815A-40996EE881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65485</xdr:colOff>
      <xdr:row>53</xdr:row>
      <xdr:rowOff>128641</xdr:rowOff>
    </xdr:from>
    <xdr:to>
      <xdr:col>4</xdr:col>
      <xdr:colOff>570310</xdr:colOff>
      <xdr:row>67</xdr:row>
      <xdr:rowOff>125918</xdr:rowOff>
    </xdr:to>
    <xdr:graphicFrame macro="">
      <xdr:nvGraphicFramePr>
        <xdr:cNvPr id="4" name="Gráfico 3">
          <a:extLst>
            <a:ext uri="{FF2B5EF4-FFF2-40B4-BE49-F238E27FC236}">
              <a16:creationId xmlns:a16="http://schemas.microsoft.com/office/drawing/2014/main" id="{116F3FB7-0A4F-4D1A-AF9B-9722FE436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320758</xdr:colOff>
      <xdr:row>53</xdr:row>
      <xdr:rowOff>128431</xdr:rowOff>
    </xdr:from>
    <xdr:to>
      <xdr:col>11</xdr:col>
      <xdr:colOff>156112</xdr:colOff>
      <xdr:row>65</xdr:row>
      <xdr:rowOff>148843</xdr:rowOff>
    </xdr:to>
    <xdr:graphicFrame macro="">
      <xdr:nvGraphicFramePr>
        <xdr:cNvPr id="5" name="Gráfico 4">
          <a:extLst>
            <a:ext uri="{FF2B5EF4-FFF2-40B4-BE49-F238E27FC236}">
              <a16:creationId xmlns:a16="http://schemas.microsoft.com/office/drawing/2014/main" id="{186A7C3D-8634-47A5-AD61-73794F0A0F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231369</xdr:colOff>
      <xdr:row>37</xdr:row>
      <xdr:rowOff>131885</xdr:rowOff>
    </xdr:from>
    <xdr:to>
      <xdr:col>9</xdr:col>
      <xdr:colOff>575518</xdr:colOff>
      <xdr:row>51</xdr:row>
      <xdr:rowOff>183803</xdr:rowOff>
    </xdr:to>
    <xdr:graphicFrame macro="">
      <xdr:nvGraphicFramePr>
        <xdr:cNvPr id="6" name="Gráfico 5">
          <a:extLst>
            <a:ext uri="{FF2B5EF4-FFF2-40B4-BE49-F238E27FC236}">
              <a16:creationId xmlns:a16="http://schemas.microsoft.com/office/drawing/2014/main" id="{916B161C-A2C6-4B82-9A49-8E39C3FC06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404179</xdr:colOff>
      <xdr:row>56</xdr:row>
      <xdr:rowOff>116917</xdr:rowOff>
    </xdr:from>
    <xdr:to>
      <xdr:col>22</xdr:col>
      <xdr:colOff>598763</xdr:colOff>
      <xdr:row>67</xdr:row>
      <xdr:rowOff>60708</xdr:rowOff>
    </xdr:to>
    <xdr:graphicFrame macro="">
      <xdr:nvGraphicFramePr>
        <xdr:cNvPr id="8" name="Gráfico 7">
          <a:extLst>
            <a:ext uri="{FF2B5EF4-FFF2-40B4-BE49-F238E27FC236}">
              <a16:creationId xmlns:a16="http://schemas.microsoft.com/office/drawing/2014/main" id="{9126446D-BB20-4FF5-85F0-FEF150563C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16</xdr:col>
      <xdr:colOff>325152</xdr:colOff>
      <xdr:row>39</xdr:row>
      <xdr:rowOff>33618</xdr:rowOff>
    </xdr:from>
    <xdr:to>
      <xdr:col>21</xdr:col>
      <xdr:colOff>369823</xdr:colOff>
      <xdr:row>50</xdr:row>
      <xdr:rowOff>22413</xdr:rowOff>
    </xdr:to>
    <xdr:pic>
      <xdr:nvPicPr>
        <xdr:cNvPr id="10" name="Imagem 9">
          <a:extLst>
            <a:ext uri="{FF2B5EF4-FFF2-40B4-BE49-F238E27FC236}">
              <a16:creationId xmlns:a16="http://schemas.microsoft.com/office/drawing/2014/main" id="{3E3ED3AC-AB8C-7E52-9F91-5B6DFA8DF3D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730064" y="8449236"/>
          <a:ext cx="3697788" cy="2308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3" name="Picture 1">
          <a:extLst>
            <a:ext uri="{FF2B5EF4-FFF2-40B4-BE49-F238E27FC236}">
              <a16:creationId xmlns:a16="http://schemas.microsoft.com/office/drawing/2014/main" id="{16BDB851-F45A-4B81-8233-CF4A40BC536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A68AF678-20C4-4482-B119-5886E78EFB7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676762</xdr:colOff>
      <xdr:row>5</xdr:row>
      <xdr:rowOff>9525</xdr:rowOff>
    </xdr:to>
    <xdr:pic>
      <xdr:nvPicPr>
        <xdr:cNvPr id="2" name="Picture 2">
          <a:extLst>
            <a:ext uri="{FF2B5EF4-FFF2-40B4-BE49-F238E27FC236}">
              <a16:creationId xmlns:a16="http://schemas.microsoft.com/office/drawing/2014/main" id="{A48AAA34-BB4B-43B8-B078-479FF1643AD5}"/>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90500"/>
          <a:ext cx="1924537" cy="771525"/>
        </a:xfrm>
        <a:prstGeom prst="rect">
          <a:avLst/>
        </a:prstGeom>
      </xdr:spPr>
    </xdr:pic>
    <xdr:clientData/>
  </xdr:twoCellAnchor>
  <xdr:twoCellAnchor>
    <xdr:from>
      <xdr:col>5</xdr:col>
      <xdr:colOff>1123950</xdr:colOff>
      <xdr:row>18</xdr:row>
      <xdr:rowOff>81748</xdr:rowOff>
    </xdr:from>
    <xdr:to>
      <xdr:col>15</xdr:col>
      <xdr:colOff>72118</xdr:colOff>
      <xdr:row>32</xdr:row>
      <xdr:rowOff>50347</xdr:rowOff>
    </xdr:to>
    <xdr:graphicFrame macro="">
      <xdr:nvGraphicFramePr>
        <xdr:cNvPr id="4" name="Gráfico 3">
          <a:extLst>
            <a:ext uri="{FF2B5EF4-FFF2-40B4-BE49-F238E27FC236}">
              <a16:creationId xmlns:a16="http://schemas.microsoft.com/office/drawing/2014/main" id="{E67ECC7D-487D-476B-A3E9-D61D88AC90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0.14957</cdr:x>
      <cdr:y>0.50302</cdr:y>
    </cdr:from>
    <cdr:to>
      <cdr:x>0.6032</cdr:x>
      <cdr:y>0.77497</cdr:y>
    </cdr:to>
    <cdr:sp macro="" textlink="">
      <cdr:nvSpPr>
        <cdr:cNvPr id="3" name="CaixaDeTexto 2">
          <a:extLst xmlns:a="http://schemas.openxmlformats.org/drawingml/2006/main">
            <a:ext uri="{FF2B5EF4-FFF2-40B4-BE49-F238E27FC236}">
              <a16:creationId xmlns:a16="http://schemas.microsoft.com/office/drawing/2014/main" id="{D2E7D62B-6221-8DE1-B43A-1C80E82CADC8}"/>
            </a:ext>
          </a:extLst>
        </cdr:cNvPr>
        <cdr:cNvSpPr txBox="1"/>
      </cdr:nvSpPr>
      <cdr:spPr>
        <a:xfrm xmlns:a="http://schemas.openxmlformats.org/drawingml/2006/main">
          <a:off x="1129116" y="1392839"/>
          <a:ext cx="3424563" cy="7530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BR" sz="1100">
              <a:solidFill>
                <a:srgbClr val="AAD2E3"/>
              </a:solidFill>
              <a:latin typeface="Compasse" panose="020B0606020203040204" pitchFamily="34" charset="0"/>
            </a:rPr>
            <a:t>Volume</a:t>
          </a:r>
          <a:r>
            <a:rPr lang="pt-BR" sz="1100" baseline="0">
              <a:solidFill>
                <a:srgbClr val="AAD2E3"/>
              </a:solidFill>
              <a:latin typeface="Compasse" panose="020B0606020203040204" pitchFamily="34" charset="0"/>
            </a:rPr>
            <a:t> negociado acumulado</a:t>
          </a:r>
        </a:p>
        <a:p xmlns:a="http://schemas.openxmlformats.org/drawingml/2006/main">
          <a:r>
            <a:rPr lang="pt-BR" sz="1100" baseline="0">
              <a:solidFill>
                <a:srgbClr val="AAD2E3"/>
              </a:solidFill>
              <a:latin typeface="Compasse" panose="020B0606020203040204" pitchFamily="34" charset="0"/>
            </a:rPr>
            <a:t>20 dias - R$ milhões (eixo esq.)</a:t>
          </a:r>
          <a:endParaRPr lang="pt-BR" sz="1100">
            <a:solidFill>
              <a:srgbClr val="AAD2E3"/>
            </a:solidFill>
            <a:latin typeface="Compasse" panose="020B0606020203040204" pitchFamily="34" charset="0"/>
          </a:endParaRPr>
        </a:p>
      </cdr:txBody>
    </cdr:sp>
  </cdr:relSizeAnchor>
  <cdr:relSizeAnchor xmlns:cdr="http://schemas.openxmlformats.org/drawingml/2006/chartDrawing">
    <cdr:from>
      <cdr:x>0.7789</cdr:x>
      <cdr:y>0.39612</cdr:y>
    </cdr:from>
    <cdr:to>
      <cdr:x>1</cdr:x>
      <cdr:y>0.49903</cdr:y>
    </cdr:to>
    <cdr:sp macro="" textlink="">
      <cdr:nvSpPr>
        <cdr:cNvPr id="4" name="CaixaDeTexto 1">
          <a:extLst xmlns:a="http://schemas.openxmlformats.org/drawingml/2006/main">
            <a:ext uri="{FF2B5EF4-FFF2-40B4-BE49-F238E27FC236}">
              <a16:creationId xmlns:a16="http://schemas.microsoft.com/office/drawing/2014/main" id="{4AF63E8F-B684-5AB6-985B-73F0C81A048E}"/>
            </a:ext>
          </a:extLst>
        </cdr:cNvPr>
        <cdr:cNvSpPr txBox="1"/>
      </cdr:nvSpPr>
      <cdr:spPr>
        <a:xfrm xmlns:a="http://schemas.openxmlformats.org/drawingml/2006/main">
          <a:off x="5880105" y="1096838"/>
          <a:ext cx="1669138" cy="2849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pt-BR" sz="1100">
              <a:solidFill>
                <a:srgbClr val="0A4263"/>
              </a:solidFill>
              <a:latin typeface="Compasse" panose="020B0606020203040204" pitchFamily="34" charset="0"/>
            </a:rPr>
            <a:t>Valor da Cota</a:t>
          </a:r>
          <a:r>
            <a:rPr lang="pt-BR" sz="1100" baseline="0">
              <a:solidFill>
                <a:srgbClr val="0A4263"/>
              </a:solidFill>
              <a:latin typeface="Compasse" panose="020B0606020203040204" pitchFamily="34" charset="0"/>
            </a:rPr>
            <a:t> (R$)</a:t>
          </a:r>
          <a:endParaRPr lang="pt-BR" sz="1100">
            <a:solidFill>
              <a:srgbClr val="0A4263"/>
            </a:solidFill>
            <a:latin typeface="Compasse" panose="020B0606020203040204" pitchFamily="34"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5"/>
  <sheetViews>
    <sheetView showGridLines="0" tabSelected="1" zoomScale="85" zoomScaleNormal="85" workbookViewId="0">
      <selection activeCell="X12" sqref="X12"/>
    </sheetView>
  </sheetViews>
  <sheetFormatPr defaultRowHeight="15"/>
  <cols>
    <col min="1" max="1" width="1.7109375" customWidth="1"/>
    <col min="2" max="14" width="9.140625" style="1"/>
    <col min="15" max="15" width="16.140625" style="1" customWidth="1"/>
    <col min="16" max="16384" width="9.140625" style="1"/>
  </cols>
  <sheetData>
    <row r="1" spans="1:15">
      <c r="A1" s="4"/>
    </row>
    <row r="2" spans="1:15">
      <c r="A2" s="4"/>
    </row>
    <row r="3" spans="1:15">
      <c r="A3" s="4"/>
    </row>
    <row r="4" spans="1:15">
      <c r="A4" s="4"/>
    </row>
    <row r="5" spans="1:15">
      <c r="A5" s="4"/>
    </row>
    <row r="6" spans="1:15" ht="9" customHeight="1">
      <c r="A6" s="4"/>
    </row>
    <row r="7" spans="1:15" ht="21">
      <c r="A7" s="4"/>
      <c r="B7" s="12" t="s">
        <v>23</v>
      </c>
    </row>
    <row r="8" spans="1:15" ht="15.75">
      <c r="A8" s="4"/>
      <c r="B8" s="2"/>
    </row>
    <row r="9" spans="1:15" ht="18.75">
      <c r="A9" s="4"/>
      <c r="B9" s="13" t="s">
        <v>0</v>
      </c>
    </row>
    <row r="10" spans="1:15" s="90" customFormat="1" ht="52.5" customHeight="1">
      <c r="A10" s="89"/>
      <c r="B10" s="117" t="s">
        <v>151</v>
      </c>
      <c r="C10" s="117"/>
      <c r="D10" s="117"/>
      <c r="E10" s="117"/>
      <c r="F10" s="117"/>
      <c r="G10" s="117"/>
      <c r="H10" s="117"/>
      <c r="I10" s="117"/>
      <c r="J10" s="117"/>
      <c r="K10" s="117"/>
      <c r="L10" s="117"/>
      <c r="M10" s="117"/>
      <c r="N10" s="117"/>
      <c r="O10" s="117"/>
    </row>
    <row r="12" spans="1:15" ht="21.75" customHeight="1">
      <c r="B12" s="13" t="s">
        <v>146</v>
      </c>
    </row>
    <row r="13" spans="1:15" ht="87.75" customHeight="1">
      <c r="B13" s="117" t="s">
        <v>152</v>
      </c>
      <c r="C13" s="117"/>
      <c r="D13" s="117"/>
      <c r="E13" s="117"/>
      <c r="F13" s="117"/>
      <c r="G13" s="117"/>
      <c r="H13" s="117"/>
      <c r="I13" s="117"/>
      <c r="J13" s="117"/>
      <c r="K13" s="117"/>
      <c r="L13" s="117"/>
      <c r="M13" s="117"/>
      <c r="N13" s="117"/>
      <c r="O13" s="117"/>
    </row>
    <row r="14" spans="1:15" ht="9" customHeight="1"/>
    <row r="15" spans="1:15" ht="18.75">
      <c r="B15" s="13" t="s">
        <v>1</v>
      </c>
    </row>
    <row r="17" spans="1:15" ht="15.75">
      <c r="B17" s="11" t="s">
        <v>2</v>
      </c>
      <c r="E17" s="10" t="s">
        <v>21</v>
      </c>
    </row>
    <row r="18" spans="1:15" ht="7.5" customHeight="1">
      <c r="B18" s="11"/>
      <c r="E18" s="10"/>
    </row>
    <row r="19" spans="1:15" ht="15.75">
      <c r="B19" s="11" t="s">
        <v>10</v>
      </c>
      <c r="E19" s="10" t="s">
        <v>9</v>
      </c>
    </row>
    <row r="20" spans="1:15" ht="7.5" customHeight="1">
      <c r="B20" s="11"/>
      <c r="E20" s="10"/>
    </row>
    <row r="21" spans="1:15" ht="15.75">
      <c r="B21" s="11" t="s">
        <v>11</v>
      </c>
      <c r="E21" s="10" t="s">
        <v>12</v>
      </c>
    </row>
    <row r="22" spans="1:15" ht="7.5" customHeight="1">
      <c r="B22" s="11"/>
      <c r="E22" s="10"/>
    </row>
    <row r="23" spans="1:15" ht="63" customHeight="1">
      <c r="B23" s="88" t="s">
        <v>13</v>
      </c>
      <c r="C23" s="87"/>
      <c r="E23" s="117" t="s">
        <v>154</v>
      </c>
      <c r="F23" s="117"/>
      <c r="G23" s="117"/>
      <c r="H23" s="117"/>
      <c r="I23" s="117"/>
      <c r="J23" s="117"/>
      <c r="K23" s="117"/>
      <c r="L23" s="117"/>
      <c r="M23" s="117"/>
      <c r="N23" s="117"/>
      <c r="O23" s="117"/>
    </row>
    <row r="24" spans="1:15" ht="7.5" customHeight="1">
      <c r="B24" s="11"/>
      <c r="E24" s="10"/>
    </row>
    <row r="25" spans="1:15" ht="15.75">
      <c r="B25" s="11" t="s">
        <v>14</v>
      </c>
      <c r="E25" s="10" t="s">
        <v>22</v>
      </c>
    </row>
    <row r="26" spans="1:15" ht="7.5" customHeight="1">
      <c r="B26" s="11"/>
      <c r="E26" s="10"/>
    </row>
    <row r="27" spans="1:15" ht="15.75">
      <c r="B27" s="11" t="s">
        <v>3</v>
      </c>
      <c r="E27" s="10" t="s">
        <v>203</v>
      </c>
    </row>
    <row r="28" spans="1:15" ht="7.5" customHeight="1">
      <c r="B28" s="11"/>
      <c r="E28" s="10"/>
    </row>
    <row r="29" spans="1:15" ht="15.75">
      <c r="B29" s="11" t="s">
        <v>15</v>
      </c>
      <c r="E29" s="10" t="s">
        <v>153</v>
      </c>
    </row>
    <row r="30" spans="1:15" ht="7.5" customHeight="1">
      <c r="B30" s="11"/>
      <c r="E30" s="10"/>
    </row>
    <row r="31" spans="1:15" ht="15.75">
      <c r="A31" s="4"/>
      <c r="B31" s="11" t="s">
        <v>16</v>
      </c>
      <c r="E31" s="10" t="s">
        <v>17</v>
      </c>
    </row>
    <row r="32" spans="1:15" ht="7.5" customHeight="1">
      <c r="A32" s="4"/>
      <c r="B32" s="11"/>
      <c r="E32" s="10"/>
    </row>
    <row r="33" spans="1:15" ht="15.75">
      <c r="A33" s="4"/>
      <c r="B33" s="11" t="s">
        <v>18</v>
      </c>
      <c r="E33" s="10" t="s">
        <v>19</v>
      </c>
    </row>
    <row r="34" spans="1:15" ht="7.5" customHeight="1">
      <c r="B34" s="11"/>
      <c r="E34" s="10"/>
    </row>
    <row r="35" spans="1:15" ht="15" customHeight="1">
      <c r="B35" s="116" t="s">
        <v>150</v>
      </c>
      <c r="C35" s="116"/>
      <c r="D35" s="116"/>
      <c r="E35" s="116"/>
      <c r="F35" s="116"/>
      <c r="G35" s="116"/>
      <c r="H35" s="116"/>
      <c r="I35" s="116"/>
      <c r="J35" s="116"/>
      <c r="K35" s="116"/>
      <c r="L35" s="116"/>
      <c r="M35" s="116"/>
      <c r="N35" s="116"/>
      <c r="O35" s="116"/>
    </row>
    <row r="36" spans="1:15">
      <c r="B36" s="116"/>
      <c r="C36" s="116"/>
      <c r="D36" s="116"/>
      <c r="E36" s="116"/>
      <c r="F36" s="116"/>
      <c r="G36" s="116"/>
      <c r="H36" s="116"/>
      <c r="I36" s="116"/>
      <c r="J36" s="116"/>
      <c r="K36" s="116"/>
      <c r="L36" s="116"/>
      <c r="M36" s="116"/>
      <c r="N36" s="116"/>
      <c r="O36" s="116"/>
    </row>
    <row r="37" spans="1:15">
      <c r="B37" s="116"/>
      <c r="C37" s="116"/>
      <c r="D37" s="116"/>
      <c r="E37" s="116"/>
      <c r="F37" s="116"/>
      <c r="G37" s="116"/>
      <c r="H37" s="116"/>
      <c r="I37" s="116"/>
      <c r="J37" s="116"/>
      <c r="K37" s="116"/>
      <c r="L37" s="116"/>
      <c r="M37" s="116"/>
      <c r="N37" s="116"/>
      <c r="O37" s="116"/>
    </row>
    <row r="38" spans="1:15">
      <c r="B38" s="116"/>
      <c r="C38" s="116"/>
      <c r="D38" s="116"/>
      <c r="E38" s="116"/>
      <c r="F38" s="116"/>
      <c r="G38" s="116"/>
      <c r="H38" s="116"/>
      <c r="I38" s="116"/>
      <c r="J38" s="116"/>
      <c r="K38" s="116"/>
      <c r="L38" s="116"/>
      <c r="M38" s="116"/>
      <c r="N38" s="116"/>
      <c r="O38" s="116"/>
    </row>
    <row r="39" spans="1:15">
      <c r="B39" s="116"/>
      <c r="C39" s="116"/>
      <c r="D39" s="116"/>
      <c r="E39" s="116"/>
      <c r="F39" s="116"/>
      <c r="G39" s="116"/>
      <c r="H39" s="116"/>
      <c r="I39" s="116"/>
      <c r="J39" s="116"/>
      <c r="K39" s="116"/>
      <c r="L39" s="116"/>
      <c r="M39" s="116"/>
      <c r="N39" s="116"/>
      <c r="O39" s="116"/>
    </row>
    <row r="40" spans="1:15">
      <c r="B40" s="116"/>
      <c r="C40" s="116"/>
      <c r="D40" s="116"/>
      <c r="E40" s="116"/>
      <c r="F40" s="116"/>
      <c r="G40" s="116"/>
      <c r="H40" s="116"/>
      <c r="I40" s="116"/>
      <c r="J40" s="116"/>
      <c r="K40" s="116"/>
      <c r="L40" s="116"/>
      <c r="M40" s="116"/>
      <c r="N40" s="116"/>
      <c r="O40" s="116"/>
    </row>
    <row r="41" spans="1:15">
      <c r="B41" s="116"/>
      <c r="C41" s="116"/>
      <c r="D41" s="116"/>
      <c r="E41" s="116"/>
      <c r="F41" s="116"/>
      <c r="G41" s="116"/>
      <c r="H41" s="116"/>
      <c r="I41" s="116"/>
      <c r="J41" s="116"/>
      <c r="K41" s="116"/>
      <c r="L41" s="116"/>
      <c r="M41" s="116"/>
      <c r="N41" s="116"/>
      <c r="O41" s="116"/>
    </row>
    <row r="42" spans="1:15">
      <c r="B42" s="116"/>
      <c r="C42" s="116"/>
      <c r="D42" s="116"/>
      <c r="E42" s="116"/>
      <c r="F42" s="116"/>
      <c r="G42" s="116"/>
      <c r="H42" s="116"/>
      <c r="I42" s="116"/>
      <c r="J42" s="116"/>
      <c r="K42" s="116"/>
      <c r="L42" s="116"/>
      <c r="M42" s="116"/>
      <c r="N42" s="116"/>
      <c r="O42" s="116"/>
    </row>
    <row r="43" spans="1:15">
      <c r="B43" s="116"/>
      <c r="C43" s="116"/>
      <c r="D43" s="116"/>
      <c r="E43" s="116"/>
      <c r="F43" s="116"/>
      <c r="G43" s="116"/>
      <c r="H43" s="116"/>
      <c r="I43" s="116"/>
      <c r="J43" s="116"/>
      <c r="K43" s="116"/>
      <c r="L43" s="116"/>
      <c r="M43" s="116"/>
      <c r="N43" s="116"/>
      <c r="O43" s="116"/>
    </row>
    <row r="44" spans="1:15">
      <c r="B44" s="116"/>
      <c r="C44" s="116"/>
      <c r="D44" s="116"/>
      <c r="E44" s="116"/>
      <c r="F44" s="116"/>
      <c r="G44" s="116"/>
      <c r="H44" s="116"/>
      <c r="I44" s="116"/>
      <c r="J44" s="116"/>
      <c r="K44" s="116"/>
      <c r="L44" s="116"/>
      <c r="M44" s="116"/>
      <c r="N44" s="116"/>
      <c r="O44" s="116"/>
    </row>
    <row r="45" spans="1:15" ht="31.5" customHeight="1">
      <c r="B45" s="116"/>
      <c r="C45" s="116"/>
      <c r="D45" s="116"/>
      <c r="E45" s="116"/>
      <c r="F45" s="116"/>
      <c r="G45" s="116"/>
      <c r="H45" s="116"/>
      <c r="I45" s="116"/>
      <c r="J45" s="116"/>
      <c r="K45" s="116"/>
      <c r="L45" s="116"/>
      <c r="M45" s="116"/>
      <c r="N45" s="116"/>
      <c r="O45" s="116"/>
    </row>
  </sheetData>
  <mergeCells count="4">
    <mergeCell ref="B35:O45"/>
    <mergeCell ref="E23:O23"/>
    <mergeCell ref="B10:O10"/>
    <mergeCell ref="B13:O13"/>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AB125"/>
  <sheetViews>
    <sheetView showGridLines="0" zoomScale="85" zoomScaleNormal="85" workbookViewId="0">
      <selection activeCell="P108" sqref="P108"/>
    </sheetView>
  </sheetViews>
  <sheetFormatPr defaultRowHeight="15"/>
  <cols>
    <col min="1" max="1" width="1.7109375" customWidth="1"/>
    <col min="2" max="2" width="18.7109375" customWidth="1"/>
    <col min="3" max="3" width="11.5703125" bestFit="1" customWidth="1"/>
    <col min="4" max="4" width="18.5703125" bestFit="1" customWidth="1"/>
    <col min="5" max="5" width="9.85546875" customWidth="1"/>
    <col min="6" max="6" width="14.5703125" bestFit="1" customWidth="1"/>
    <col min="7" max="7" width="9.85546875" bestFit="1" customWidth="1"/>
    <col min="8" max="8" width="7.7109375" bestFit="1" customWidth="1"/>
    <col min="9" max="9" width="17" customWidth="1"/>
    <col min="10" max="11" width="9.140625" customWidth="1"/>
    <col min="12" max="12" width="10.5703125" customWidth="1"/>
    <col min="13" max="13" width="17.140625" bestFit="1" customWidth="1"/>
    <col min="14" max="14" width="9.85546875" customWidth="1"/>
    <col min="16" max="17" width="11.42578125" customWidth="1"/>
    <col min="18" max="18" width="12.5703125" bestFit="1" customWidth="1"/>
    <col min="19" max="20" width="9.140625" style="20"/>
    <col min="21" max="21" width="12.5703125" style="20" bestFit="1" customWidth="1"/>
    <col min="22" max="23" width="9.140625" style="20"/>
    <col min="24" max="24" width="9.140625" style="14"/>
    <col min="25" max="25" width="14.28515625" style="14" bestFit="1" customWidth="1"/>
    <col min="26" max="26" width="13.28515625" style="14" bestFit="1" customWidth="1"/>
    <col min="27" max="27" width="9.140625" style="20"/>
  </cols>
  <sheetData>
    <row r="1" spans="1:28">
      <c r="A1" s="4"/>
    </row>
    <row r="2" spans="1:28">
      <c r="A2" s="4"/>
    </row>
    <row r="3" spans="1:28">
      <c r="A3" s="4"/>
    </row>
    <row r="4" spans="1:28">
      <c r="A4" s="4"/>
    </row>
    <row r="5" spans="1:28">
      <c r="A5" s="4"/>
    </row>
    <row r="6" spans="1:28" s="1" customFormat="1" ht="9" customHeight="1">
      <c r="A6" s="4"/>
      <c r="S6" s="21"/>
      <c r="T6" s="21"/>
      <c r="U6" s="21"/>
      <c r="V6" s="21"/>
      <c r="W6" s="21"/>
      <c r="X6" s="22"/>
      <c r="Y6" s="22"/>
      <c r="Z6" s="22"/>
      <c r="AA6" s="21"/>
    </row>
    <row r="7" spans="1:28" ht="21">
      <c r="A7" s="4"/>
      <c r="B7" s="118" t="s">
        <v>147</v>
      </c>
      <c r="C7" s="118"/>
      <c r="D7" s="118"/>
      <c r="E7" s="118"/>
      <c r="F7" s="118"/>
      <c r="G7" s="118"/>
      <c r="H7" s="118"/>
      <c r="I7" s="118"/>
    </row>
    <row r="8" spans="1:28">
      <c r="A8" s="4"/>
    </row>
    <row r="9" spans="1:28" s="48" customFormat="1" ht="47.25">
      <c r="A9" s="46"/>
      <c r="B9" s="45" t="s">
        <v>5</v>
      </c>
      <c r="C9" s="45" t="s">
        <v>33</v>
      </c>
      <c r="D9" s="45" t="s">
        <v>101</v>
      </c>
      <c r="E9" s="45" t="s">
        <v>34</v>
      </c>
      <c r="F9" s="45" t="s">
        <v>35</v>
      </c>
      <c r="G9" s="45" t="s">
        <v>36</v>
      </c>
      <c r="H9" s="45" t="s">
        <v>37</v>
      </c>
      <c r="I9" s="45" t="s">
        <v>38</v>
      </c>
      <c r="J9" s="45" t="s">
        <v>39</v>
      </c>
      <c r="K9" s="45" t="s">
        <v>87</v>
      </c>
      <c r="L9" s="45" t="s">
        <v>177</v>
      </c>
      <c r="M9" s="45" t="s">
        <v>40</v>
      </c>
      <c r="N9" s="45" t="s">
        <v>41</v>
      </c>
      <c r="O9" s="45" t="s">
        <v>42</v>
      </c>
      <c r="P9" s="45" t="s">
        <v>43</v>
      </c>
      <c r="Q9" s="45" t="s">
        <v>168</v>
      </c>
      <c r="R9" s="45" t="s">
        <v>166</v>
      </c>
      <c r="S9" s="45" t="s">
        <v>167</v>
      </c>
      <c r="T9" s="47"/>
      <c r="U9" s="47"/>
      <c r="V9" s="47"/>
      <c r="W9" s="47"/>
      <c r="X9" s="47"/>
      <c r="Y9" s="47"/>
      <c r="Z9" s="47"/>
      <c r="AA9" s="47"/>
      <c r="AB9" s="47"/>
    </row>
    <row r="10" spans="1:28" ht="15.75">
      <c r="B10" s="38" t="s">
        <v>44</v>
      </c>
      <c r="C10" s="39" t="s">
        <v>45</v>
      </c>
      <c r="D10" s="39" t="s">
        <v>102</v>
      </c>
      <c r="E10" s="39" t="s">
        <v>46</v>
      </c>
      <c r="F10" s="40" t="s">
        <v>56</v>
      </c>
      <c r="G10" s="39" t="s">
        <v>57</v>
      </c>
      <c r="H10" s="39" t="s">
        <v>58</v>
      </c>
      <c r="I10" s="39">
        <v>44.979996799999995</v>
      </c>
      <c r="J10" s="94">
        <v>10.051673066010515</v>
      </c>
      <c r="K10" s="94">
        <f>J10/($J$33+$J$37)*100</f>
        <v>9.2644187725475202</v>
      </c>
      <c r="L10" s="94">
        <f>K10/$K$33*100</f>
        <v>10.747730328430357</v>
      </c>
      <c r="M10" s="95">
        <v>51690</v>
      </c>
      <c r="N10" s="96">
        <v>6.1840712065621135</v>
      </c>
      <c r="O10" s="97">
        <v>312.61980705694259</v>
      </c>
      <c r="P10" s="97">
        <v>45.653358741071429</v>
      </c>
      <c r="Q10" s="39" t="s">
        <v>169</v>
      </c>
      <c r="R10" s="98">
        <v>7.26</v>
      </c>
      <c r="S10" s="98">
        <v>10.717654945261341</v>
      </c>
      <c r="X10" s="20"/>
      <c r="Y10" s="20"/>
      <c r="Z10" s="20"/>
      <c r="AB10" s="20"/>
    </row>
    <row r="11" spans="1:28" ht="15.75">
      <c r="B11" s="38"/>
      <c r="C11" s="39"/>
      <c r="D11" s="39"/>
      <c r="E11" s="39"/>
      <c r="F11" s="40" t="s">
        <v>59</v>
      </c>
      <c r="G11" s="39"/>
      <c r="H11" s="39" t="s">
        <v>60</v>
      </c>
      <c r="I11" s="39">
        <v>44.980951170000004</v>
      </c>
      <c r="J11" s="94">
        <v>10.051886338929737</v>
      </c>
      <c r="K11" s="94">
        <f>J11/($J$33+$J$37)*100</f>
        <v>9.2646153417776897</v>
      </c>
      <c r="L11" s="94">
        <f t="shared" ref="L11:L32" si="0">K11/$K$33*100</f>
        <v>10.747958370051595</v>
      </c>
      <c r="M11" s="95">
        <v>51690</v>
      </c>
      <c r="N11" s="96">
        <v>6.1840712065621135</v>
      </c>
      <c r="O11" s="97">
        <v>312.61980705694259</v>
      </c>
      <c r="P11" s="97">
        <v>45.653358741071429</v>
      </c>
      <c r="Q11" s="39"/>
      <c r="R11" s="98">
        <v>7.26</v>
      </c>
      <c r="S11" s="98">
        <v>10.717654945261341</v>
      </c>
      <c r="X11" s="106"/>
      <c r="Y11" s="108"/>
      <c r="Z11" s="108"/>
      <c r="AA11" s="107"/>
      <c r="AB11" s="20"/>
    </row>
    <row r="12" spans="1:28" ht="15.75">
      <c r="B12" s="38"/>
      <c r="C12" s="39"/>
      <c r="D12" s="39"/>
      <c r="E12" s="39"/>
      <c r="F12" s="41" t="s">
        <v>61</v>
      </c>
      <c r="G12" s="39"/>
      <c r="H12" s="39" t="s">
        <v>62</v>
      </c>
      <c r="I12" s="39">
        <v>44.981905529999999</v>
      </c>
      <c r="J12" s="94">
        <v>10.052099609614258</v>
      </c>
      <c r="K12" s="94">
        <f>J12/($J$33+$J$37)*100</f>
        <v>9.2648119089481824</v>
      </c>
      <c r="L12" s="94">
        <f t="shared" si="0"/>
        <v>10.748186409283386</v>
      </c>
      <c r="M12" s="95">
        <v>51690</v>
      </c>
      <c r="N12" s="96">
        <v>6.1840712065621135</v>
      </c>
      <c r="O12" s="97">
        <v>312.61980705694259</v>
      </c>
      <c r="P12" s="97">
        <v>45.653358741071429</v>
      </c>
      <c r="Q12" s="39"/>
      <c r="R12" s="98">
        <v>7.26</v>
      </c>
      <c r="S12" s="98">
        <v>10.717654945261341</v>
      </c>
      <c r="X12" s="106"/>
      <c r="Y12" s="108"/>
      <c r="Z12" s="108"/>
      <c r="AA12" s="107"/>
      <c r="AB12" s="20"/>
    </row>
    <row r="13" spans="1:28" ht="15.75">
      <c r="B13" s="38" t="s">
        <v>47</v>
      </c>
      <c r="C13" s="39" t="s">
        <v>48</v>
      </c>
      <c r="D13" s="39" t="s">
        <v>102</v>
      </c>
      <c r="E13" s="39" t="s">
        <v>46</v>
      </c>
      <c r="F13" s="40" t="s">
        <v>63</v>
      </c>
      <c r="G13" s="39" t="s">
        <v>57</v>
      </c>
      <c r="H13" s="39" t="s">
        <v>64</v>
      </c>
      <c r="I13" s="39">
        <v>12.86666359</v>
      </c>
      <c r="J13" s="94">
        <v>2.8753113618945654</v>
      </c>
      <c r="K13" s="94">
        <f>J13/($J$33+$J$37)*100</f>
        <v>2.6501148995913151</v>
      </c>
      <c r="L13" s="94">
        <f t="shared" si="0"/>
        <v>3.0744206387305395</v>
      </c>
      <c r="M13" s="95">
        <v>48183</v>
      </c>
      <c r="N13" s="96">
        <v>2.8690906085442802</v>
      </c>
      <c r="O13" s="97">
        <v>175.82468934116952</v>
      </c>
      <c r="P13" s="97">
        <v>44.147059470239235</v>
      </c>
      <c r="Q13" s="39" t="s">
        <v>169</v>
      </c>
      <c r="R13" s="98">
        <v>6.75</v>
      </c>
      <c r="S13" s="98">
        <v>9.970562358045818</v>
      </c>
      <c r="X13" s="106"/>
      <c r="Y13" s="108"/>
      <c r="Z13" s="108"/>
      <c r="AA13" s="107"/>
      <c r="AB13" s="20"/>
    </row>
    <row r="14" spans="1:28" ht="15.75">
      <c r="B14" s="38"/>
      <c r="C14" s="39"/>
      <c r="D14" s="39"/>
      <c r="E14" s="39"/>
      <c r="F14" s="40" t="s">
        <v>65</v>
      </c>
      <c r="G14" s="39"/>
      <c r="H14" s="39" t="s">
        <v>66</v>
      </c>
      <c r="I14" s="39">
        <v>28.144641960000005</v>
      </c>
      <c r="J14" s="94">
        <v>6.2894788721248087</v>
      </c>
      <c r="K14" s="94">
        <f>J14/($J$33+$J$37)*100</f>
        <v>5.7968823448393998</v>
      </c>
      <c r="L14" s="94">
        <f t="shared" si="0"/>
        <v>6.725012083066793</v>
      </c>
      <c r="M14" s="95">
        <v>48183</v>
      </c>
      <c r="N14" s="96">
        <v>2.8690906085442802</v>
      </c>
      <c r="O14" s="97">
        <v>175.82468934116952</v>
      </c>
      <c r="P14" s="97">
        <v>44.147059470239235</v>
      </c>
      <c r="Q14" s="39"/>
      <c r="R14" s="98">
        <v>6.75</v>
      </c>
      <c r="S14" s="98">
        <v>9.970562358045818</v>
      </c>
      <c r="AB14" s="20"/>
    </row>
    <row r="15" spans="1:28" ht="15.75">
      <c r="B15" s="38"/>
      <c r="C15" s="39"/>
      <c r="D15" s="39"/>
      <c r="E15" s="39"/>
      <c r="F15" s="40" t="s">
        <v>67</v>
      </c>
      <c r="G15" s="39"/>
      <c r="H15" s="39" t="s">
        <v>68</v>
      </c>
      <c r="I15" s="39">
        <v>23.756312780000002</v>
      </c>
      <c r="J15" s="94">
        <v>5.3088196155329079</v>
      </c>
      <c r="K15" s="94">
        <f>J15/($J$33+$J$37)*100</f>
        <v>4.8930290294183072</v>
      </c>
      <c r="L15" s="94">
        <f t="shared" si="0"/>
        <v>5.6764442312562302</v>
      </c>
      <c r="M15" s="95">
        <v>48183</v>
      </c>
      <c r="N15" s="96">
        <v>2.8690906085442802</v>
      </c>
      <c r="O15" s="97">
        <v>175.82468934116952</v>
      </c>
      <c r="P15" s="97">
        <v>44.147059470239235</v>
      </c>
      <c r="Q15" s="39"/>
      <c r="R15" s="98">
        <v>6.75</v>
      </c>
      <c r="S15" s="98">
        <v>9.970562358045818</v>
      </c>
      <c r="X15" s="106"/>
      <c r="Y15" s="108"/>
      <c r="Z15" s="108"/>
      <c r="AA15" s="107"/>
      <c r="AB15" s="20"/>
    </row>
    <row r="16" spans="1:28" ht="15.75">
      <c r="B16" s="38" t="s">
        <v>49</v>
      </c>
      <c r="C16" s="39" t="s">
        <v>45</v>
      </c>
      <c r="D16" s="39" t="s">
        <v>102</v>
      </c>
      <c r="E16" s="39" t="s">
        <v>50</v>
      </c>
      <c r="F16" s="40" t="s">
        <v>69</v>
      </c>
      <c r="G16" s="39" t="s">
        <v>57</v>
      </c>
      <c r="H16" s="39" t="s">
        <v>70</v>
      </c>
      <c r="I16" s="39">
        <v>20.198439069999999</v>
      </c>
      <c r="J16" s="94">
        <v>4.5137421169263741</v>
      </c>
      <c r="K16" s="94">
        <f>J16/($J$33+$J$37)*100</f>
        <v>4.1602225746771353</v>
      </c>
      <c r="L16" s="94">
        <f t="shared" si="0"/>
        <v>4.8263092846549887</v>
      </c>
      <c r="M16" s="95">
        <v>48458</v>
      </c>
      <c r="N16" s="96">
        <v>3.1650937360764924</v>
      </c>
      <c r="O16" s="97">
        <v>261.41885991365029</v>
      </c>
      <c r="P16" s="97">
        <v>33.669508138664987</v>
      </c>
      <c r="Q16" s="39" t="s">
        <v>169</v>
      </c>
      <c r="R16" s="98">
        <v>5.38</v>
      </c>
      <c r="S16" s="98">
        <v>10.652890799080083</v>
      </c>
      <c r="V16" s="109"/>
      <c r="W16" s="109"/>
      <c r="X16" s="109"/>
      <c r="Y16" s="110"/>
      <c r="Z16" s="110"/>
      <c r="AA16" s="111"/>
      <c r="AB16" s="20"/>
    </row>
    <row r="17" spans="2:28" ht="15.75">
      <c r="B17" s="38"/>
      <c r="C17" s="39"/>
      <c r="D17" s="39"/>
      <c r="E17" s="39"/>
      <c r="F17" s="40" t="s">
        <v>71</v>
      </c>
      <c r="G17" s="39"/>
      <c r="H17" s="39" t="s">
        <v>72</v>
      </c>
      <c r="I17" s="39">
        <v>4.77893042</v>
      </c>
      <c r="J17" s="94">
        <v>1.0679468564802639</v>
      </c>
      <c r="K17" s="94">
        <f>J17/($J$33+$J$37)*100</f>
        <v>0.98430448745043941</v>
      </c>
      <c r="L17" s="94">
        <f t="shared" si="0"/>
        <v>1.1418999347837309</v>
      </c>
      <c r="M17" s="95">
        <v>48458</v>
      </c>
      <c r="N17" s="96">
        <v>3.1650937382402078</v>
      </c>
      <c r="O17" s="97">
        <v>261.41885991365029</v>
      </c>
      <c r="P17" s="97">
        <v>33.669508138664987</v>
      </c>
      <c r="Q17" s="39"/>
      <c r="R17" s="98">
        <v>5.38</v>
      </c>
      <c r="S17" s="98">
        <v>10.652890798219728</v>
      </c>
      <c r="X17" s="20"/>
      <c r="Y17" s="20"/>
      <c r="Z17" s="20"/>
      <c r="AB17" s="20"/>
    </row>
    <row r="18" spans="2:28" ht="15.75">
      <c r="B18" s="38"/>
      <c r="C18" s="39"/>
      <c r="D18" s="39"/>
      <c r="E18" s="39"/>
      <c r="F18" s="40" t="s">
        <v>73</v>
      </c>
      <c r="G18" s="39"/>
      <c r="H18" s="39" t="s">
        <v>74</v>
      </c>
      <c r="I18" s="39">
        <v>20.198439069999999</v>
      </c>
      <c r="J18" s="94">
        <v>4.5137421169263741</v>
      </c>
      <c r="K18" s="94">
        <f>J18/($J$33+$J$37)*100</f>
        <v>4.1602225746771353</v>
      </c>
      <c r="L18" s="94">
        <f t="shared" si="0"/>
        <v>4.8263092846549887</v>
      </c>
      <c r="M18" s="95">
        <v>48458</v>
      </c>
      <c r="N18" s="96">
        <v>3.1650937360764924</v>
      </c>
      <c r="O18" s="97">
        <v>261.41885991365029</v>
      </c>
      <c r="P18" s="97">
        <v>33.669508138664987</v>
      </c>
      <c r="Q18" s="39"/>
      <c r="R18" s="98">
        <v>5.38</v>
      </c>
      <c r="S18" s="98">
        <v>10.652890799080083</v>
      </c>
      <c r="X18" s="20"/>
      <c r="Y18" s="20"/>
      <c r="Z18" s="20"/>
      <c r="AB18" s="20"/>
    </row>
    <row r="19" spans="2:28" ht="15.75">
      <c r="B19" s="38"/>
      <c r="C19" s="39"/>
      <c r="D19" s="39"/>
      <c r="E19" s="39"/>
      <c r="F19" s="40" t="s">
        <v>155</v>
      </c>
      <c r="G19" s="39"/>
      <c r="H19" s="39" t="s">
        <v>158</v>
      </c>
      <c r="I19" s="39">
        <v>3.5644304199999999</v>
      </c>
      <c r="J19" s="94">
        <v>0.79654272559624895</v>
      </c>
      <c r="K19" s="94">
        <f>J19/($J$33+$J$37)*100</f>
        <v>0.73415692409492228</v>
      </c>
      <c r="L19" s="94">
        <f t="shared" si="0"/>
        <v>0.85170163748463767</v>
      </c>
      <c r="M19" s="95">
        <v>48458</v>
      </c>
      <c r="N19" s="96">
        <v>3.1650937360764924</v>
      </c>
      <c r="O19" s="97">
        <v>261.41885991365029</v>
      </c>
      <c r="P19" s="97">
        <v>33.669508138664987</v>
      </c>
      <c r="Q19" s="39"/>
      <c r="R19" s="98">
        <v>5.38</v>
      </c>
      <c r="S19" s="98">
        <v>10.652890799080083</v>
      </c>
      <c r="X19" s="20"/>
      <c r="Y19" s="20"/>
      <c r="Z19" s="20"/>
      <c r="AB19" s="20"/>
    </row>
    <row r="20" spans="2:28" ht="15.75">
      <c r="B20" s="38"/>
      <c r="C20" s="39"/>
      <c r="D20" s="39"/>
      <c r="E20" s="39"/>
      <c r="F20" s="40" t="s">
        <v>156</v>
      </c>
      <c r="G20" s="39"/>
      <c r="H20" s="39" t="s">
        <v>159</v>
      </c>
      <c r="I20" s="39">
        <v>0.84334066000000008</v>
      </c>
      <c r="J20" s="94">
        <v>0.18846120944129402</v>
      </c>
      <c r="K20" s="94">
        <f>J20/($J$33+$J$37)*100</f>
        <v>0.17370079141838929</v>
      </c>
      <c r="L20" s="94">
        <f t="shared" si="0"/>
        <v>0.20151175263490628</v>
      </c>
      <c r="M20" s="95">
        <v>48458</v>
      </c>
      <c r="N20" s="96">
        <v>3.1650937382402078</v>
      </c>
      <c r="O20" s="97">
        <v>261.41885991365029</v>
      </c>
      <c r="P20" s="97">
        <v>33.669508138664987</v>
      </c>
      <c r="Q20" s="39"/>
      <c r="R20" s="98">
        <v>5.38</v>
      </c>
      <c r="S20" s="98">
        <v>10.652890798219728</v>
      </c>
      <c r="X20" s="20"/>
      <c r="Y20" s="20"/>
      <c r="Z20" s="20"/>
      <c r="AB20" s="20"/>
    </row>
    <row r="21" spans="2:28" ht="15.75">
      <c r="B21" s="38"/>
      <c r="C21" s="39"/>
      <c r="D21" s="39"/>
      <c r="E21" s="39"/>
      <c r="F21" s="40" t="s">
        <v>157</v>
      </c>
      <c r="G21" s="39"/>
      <c r="H21" s="39" t="s">
        <v>160</v>
      </c>
      <c r="I21" s="39">
        <v>3.5644304199999999</v>
      </c>
      <c r="J21" s="94">
        <v>0.79654272559624895</v>
      </c>
      <c r="K21" s="94">
        <f>J21/($J$33+$J$37)*100</f>
        <v>0.73415692409492228</v>
      </c>
      <c r="L21" s="94">
        <f t="shared" si="0"/>
        <v>0.85170163748463767</v>
      </c>
      <c r="M21" s="95">
        <v>48458</v>
      </c>
      <c r="N21" s="96">
        <v>3.1650937360764924</v>
      </c>
      <c r="O21" s="97">
        <v>261.41885991365029</v>
      </c>
      <c r="P21" s="97">
        <v>33.669508138664987</v>
      </c>
      <c r="Q21" s="39"/>
      <c r="R21" s="98">
        <v>5.38</v>
      </c>
      <c r="S21" s="98">
        <v>10.652890799080083</v>
      </c>
      <c r="X21" s="20"/>
      <c r="Y21" s="20"/>
      <c r="Z21" s="20"/>
      <c r="AB21" s="20"/>
    </row>
    <row r="22" spans="2:28" ht="15.75">
      <c r="B22" s="38" t="s">
        <v>51</v>
      </c>
      <c r="C22" s="39" t="s">
        <v>48</v>
      </c>
      <c r="D22" s="39" t="s">
        <v>102</v>
      </c>
      <c r="E22" s="39" t="s">
        <v>50</v>
      </c>
      <c r="F22" s="40" t="s">
        <v>75</v>
      </c>
      <c r="G22" s="39" t="s">
        <v>76</v>
      </c>
      <c r="H22" s="39" t="s">
        <v>57</v>
      </c>
      <c r="I22" s="39">
        <v>12.30957946</v>
      </c>
      <c r="J22" s="94">
        <v>2.7508198558164034</v>
      </c>
      <c r="K22" s="94">
        <f>J22/($J$33+$J$37)*100</f>
        <v>2.5353736581721895</v>
      </c>
      <c r="L22" s="94">
        <f t="shared" si="0"/>
        <v>2.9413083571510032</v>
      </c>
      <c r="M22" s="95">
        <v>48465</v>
      </c>
      <c r="N22" s="96">
        <v>3.1422815212302169</v>
      </c>
      <c r="O22" s="97">
        <v>286.12822221914911</v>
      </c>
      <c r="P22" s="97">
        <v>55.00099984441065</v>
      </c>
      <c r="Q22" s="39" t="s">
        <v>169</v>
      </c>
      <c r="R22" s="98">
        <v>7.6499999999999995</v>
      </c>
      <c r="S22" s="98">
        <v>10.940505583712119</v>
      </c>
      <c r="X22" s="20"/>
      <c r="Y22" s="20"/>
      <c r="Z22" s="20"/>
      <c r="AB22" s="20"/>
    </row>
    <row r="23" spans="2:28" ht="15.75">
      <c r="B23" s="38"/>
      <c r="C23" s="39"/>
      <c r="D23" s="39"/>
      <c r="E23" s="39"/>
      <c r="F23" s="40" t="s">
        <v>77</v>
      </c>
      <c r="G23" s="39"/>
      <c r="H23" s="39" t="s">
        <v>78</v>
      </c>
      <c r="I23" s="39">
        <v>6.3234753399999999</v>
      </c>
      <c r="J23" s="94">
        <v>1.4131060756024709</v>
      </c>
      <c r="K23" s="94">
        <f>J23/($J$33+$J$37)*100</f>
        <v>1.3024305872702358</v>
      </c>
      <c r="L23" s="94">
        <f t="shared" si="0"/>
        <v>1.5109607053773617</v>
      </c>
      <c r="M23" s="95">
        <v>48465</v>
      </c>
      <c r="N23" s="96">
        <v>3.1422815211170971</v>
      </c>
      <c r="O23" s="97">
        <v>286.12822221914911</v>
      </c>
      <c r="P23" s="97">
        <v>55.00099984441065</v>
      </c>
      <c r="Q23" s="39"/>
      <c r="R23" s="98">
        <v>7.6500000000000012</v>
      </c>
      <c r="S23" s="98">
        <v>10.940505583758503</v>
      </c>
      <c r="X23" s="20"/>
      <c r="Y23" s="20"/>
      <c r="Z23" s="20"/>
      <c r="AB23" s="20"/>
    </row>
    <row r="24" spans="2:28" ht="15.75">
      <c r="B24" s="38"/>
      <c r="C24" s="39"/>
      <c r="D24" s="39"/>
      <c r="E24" s="39"/>
      <c r="F24" s="40" t="s">
        <v>188</v>
      </c>
      <c r="G24" s="39"/>
      <c r="H24" s="39" t="s">
        <v>189</v>
      </c>
      <c r="I24" s="39">
        <v>6.9309977400000005</v>
      </c>
      <c r="J24" s="94">
        <v>1.548869014231183</v>
      </c>
      <c r="K24" s="94">
        <f>J24/($J$33+$J$37)*100</f>
        <v>1.4275604745027557</v>
      </c>
      <c r="L24" s="94">
        <f t="shared" si="0"/>
        <v>1.6561249425540256</v>
      </c>
      <c r="M24" s="95">
        <v>48466</v>
      </c>
      <c r="N24" s="96">
        <v>3.1089502319922775</v>
      </c>
      <c r="O24" s="97">
        <v>286.12822221914911</v>
      </c>
      <c r="P24" s="97">
        <v>55.00099984441065</v>
      </c>
      <c r="Q24" s="39"/>
      <c r="R24" s="98">
        <v>8.25</v>
      </c>
      <c r="S24" s="98">
        <v>10.962818636388022</v>
      </c>
      <c r="X24" s="20"/>
      <c r="Y24" s="20"/>
      <c r="Z24" s="20"/>
      <c r="AB24" s="20"/>
    </row>
    <row r="25" spans="2:28" ht="15.75">
      <c r="B25" s="38"/>
      <c r="C25" s="39"/>
      <c r="D25" s="39"/>
      <c r="E25" s="39"/>
      <c r="F25" s="40" t="s">
        <v>79</v>
      </c>
      <c r="G25" s="39" t="s">
        <v>80</v>
      </c>
      <c r="H25" s="39" t="s">
        <v>57</v>
      </c>
      <c r="I25" s="39">
        <v>6.1738650700000006</v>
      </c>
      <c r="J25" s="94">
        <v>1.3796726912462152</v>
      </c>
      <c r="K25" s="94">
        <f>J25/($J$33+$J$37)*100</f>
        <v>1.2716157297210706</v>
      </c>
      <c r="L25" s="94">
        <f t="shared" si="0"/>
        <v>1.4752121293275819</v>
      </c>
      <c r="M25" s="95">
        <v>48465</v>
      </c>
      <c r="N25" s="96">
        <v>3.1422815212115842</v>
      </c>
      <c r="O25" s="97">
        <v>286.12822221914911</v>
      </c>
      <c r="P25" s="97">
        <v>55.00099984441065</v>
      </c>
      <c r="Q25" s="39"/>
      <c r="R25" s="98">
        <v>7.6499999999999995</v>
      </c>
      <c r="S25" s="98">
        <v>10.940505583719224</v>
      </c>
      <c r="X25" s="20"/>
      <c r="Y25" s="20"/>
      <c r="Z25" s="20"/>
      <c r="AB25" s="20"/>
    </row>
    <row r="26" spans="2:28" ht="15.75">
      <c r="B26" s="38"/>
      <c r="C26" s="39"/>
      <c r="D26" s="39"/>
      <c r="E26" s="39"/>
      <c r="F26" s="40" t="s">
        <v>81</v>
      </c>
      <c r="G26" s="39"/>
      <c r="H26" s="39" t="s">
        <v>78</v>
      </c>
      <c r="I26" s="39">
        <v>38.056115990000002</v>
      </c>
      <c r="J26" s="94">
        <v>8.5043944710475206</v>
      </c>
      <c r="K26" s="94">
        <f>J26/($J$33+$J$37)*100</f>
        <v>7.8383241545273279</v>
      </c>
      <c r="L26" s="94">
        <f t="shared" si="0"/>
        <v>9.0933059383407198</v>
      </c>
      <c r="M26" s="95">
        <v>48465</v>
      </c>
      <c r="N26" s="96">
        <v>3.1422815212443824</v>
      </c>
      <c r="O26" s="97">
        <v>286.12822221914911</v>
      </c>
      <c r="P26" s="97">
        <v>55.00099984441065</v>
      </c>
      <c r="Q26" s="39"/>
      <c r="R26" s="98">
        <v>7.6499999999999995</v>
      </c>
      <c r="S26" s="98">
        <v>10.940505583706766</v>
      </c>
      <c r="X26" s="20"/>
      <c r="Y26" s="20"/>
      <c r="Z26" s="20"/>
      <c r="AB26" s="20"/>
    </row>
    <row r="27" spans="2:28" ht="15.75">
      <c r="B27" s="38" t="s">
        <v>184</v>
      </c>
      <c r="C27" s="39" t="s">
        <v>45</v>
      </c>
      <c r="D27" s="39" t="s">
        <v>103</v>
      </c>
      <c r="E27" s="39" t="s">
        <v>54</v>
      </c>
      <c r="F27" s="40" t="s">
        <v>185</v>
      </c>
      <c r="G27" s="39" t="s">
        <v>186</v>
      </c>
      <c r="H27" s="39" t="s">
        <v>57</v>
      </c>
      <c r="I27" s="39">
        <v>26.290939469999998</v>
      </c>
      <c r="J27" s="94">
        <v>5.8752322577024243</v>
      </c>
      <c r="K27" s="94">
        <f>J27/($J$33+$J$37)*100</f>
        <v>5.4150798244116052</v>
      </c>
      <c r="L27" s="94">
        <f t="shared" ref="L27" si="1">K27/$K$33*100</f>
        <v>6.282079760055602</v>
      </c>
      <c r="M27" s="95">
        <v>48806</v>
      </c>
      <c r="N27" s="96">
        <v>3.4299831294253331</v>
      </c>
      <c r="O27" s="97">
        <v>368.18867713409867</v>
      </c>
      <c r="P27" s="97">
        <v>43.01529971021634</v>
      </c>
      <c r="Q27" s="39" t="s">
        <v>169</v>
      </c>
      <c r="R27" s="98">
        <v>9</v>
      </c>
      <c r="S27" s="98">
        <v>11.693132897368402</v>
      </c>
      <c r="X27" s="20"/>
      <c r="Y27" s="20"/>
      <c r="Z27" s="20"/>
      <c r="AB27" s="20"/>
    </row>
    <row r="28" spans="2:28" ht="15.75">
      <c r="B28" s="38" t="s">
        <v>195</v>
      </c>
      <c r="C28" s="39" t="s">
        <v>45</v>
      </c>
      <c r="D28" s="39" t="s">
        <v>103</v>
      </c>
      <c r="E28" s="39" t="s">
        <v>54</v>
      </c>
      <c r="F28" s="40" t="s">
        <v>196</v>
      </c>
      <c r="G28" s="39" t="s">
        <v>197</v>
      </c>
      <c r="H28" s="39" t="s">
        <v>57</v>
      </c>
      <c r="I28" s="39">
        <v>24.160822150000001</v>
      </c>
      <c r="J28" s="94">
        <v>5.3992152631239252</v>
      </c>
      <c r="K28" s="94">
        <f>J28/($J$33+$J$37)*100</f>
        <v>4.9763448246097237</v>
      </c>
      <c r="L28" s="94">
        <f t="shared" ref="L28" si="2">K28/$K$33*100</f>
        <v>5.7730995877119966</v>
      </c>
      <c r="M28" s="95">
        <v>48988</v>
      </c>
      <c r="N28" s="96">
        <v>3.614159262910051</v>
      </c>
      <c r="O28" s="97">
        <v>340.80144256397449</v>
      </c>
      <c r="P28" s="97">
        <v>38.346927084034164</v>
      </c>
      <c r="Q28" s="39" t="s">
        <v>169</v>
      </c>
      <c r="R28" s="98">
        <v>9</v>
      </c>
      <c r="S28" s="98">
        <v>11.395476184591564</v>
      </c>
      <c r="X28" s="20"/>
      <c r="Y28" s="20"/>
      <c r="Z28" s="20"/>
      <c r="AB28" s="20"/>
    </row>
    <row r="29" spans="2:28" ht="15.75">
      <c r="B29" s="38" t="s">
        <v>53</v>
      </c>
      <c r="C29" s="39" t="s">
        <v>45</v>
      </c>
      <c r="D29" s="39" t="s">
        <v>103</v>
      </c>
      <c r="E29" s="39" t="s">
        <v>54</v>
      </c>
      <c r="F29" s="40" t="s">
        <v>82</v>
      </c>
      <c r="G29" s="39" t="s">
        <v>83</v>
      </c>
      <c r="H29" s="39" t="s">
        <v>84</v>
      </c>
      <c r="I29" s="39">
        <v>23.963193230000002</v>
      </c>
      <c r="J29" s="94">
        <v>5.3550511583317091</v>
      </c>
      <c r="K29" s="94">
        <f>J29/($J$33+$J$37)*100</f>
        <v>4.935639684398458</v>
      </c>
      <c r="L29" s="94">
        <f t="shared" si="0"/>
        <v>5.7258772113587169</v>
      </c>
      <c r="M29" s="95">
        <v>48078</v>
      </c>
      <c r="N29" s="96">
        <v>3.0272679979917134</v>
      </c>
      <c r="O29" s="97">
        <v>258.67252849822074</v>
      </c>
      <c r="P29" s="97">
        <v>45.488107088179987</v>
      </c>
      <c r="Q29" s="39" t="s">
        <v>169</v>
      </c>
      <c r="R29" s="98">
        <v>8.0216040100268096</v>
      </c>
      <c r="S29" s="98">
        <v>10.734439699546064</v>
      </c>
      <c r="X29" s="20"/>
      <c r="Y29" s="20"/>
      <c r="Z29" s="20"/>
      <c r="AB29" s="20"/>
    </row>
    <row r="30" spans="2:28" ht="15.75">
      <c r="B30" s="38"/>
      <c r="C30" s="39"/>
      <c r="D30" s="39"/>
      <c r="E30" s="39"/>
      <c r="F30" s="40" t="s">
        <v>200</v>
      </c>
      <c r="G30" s="39" t="s">
        <v>201</v>
      </c>
      <c r="H30" s="39" t="s">
        <v>57</v>
      </c>
      <c r="I30" s="39">
        <v>11.530593939999999</v>
      </c>
      <c r="J30" s="94">
        <v>2.5767400797547877</v>
      </c>
      <c r="K30" s="94">
        <f>J30/($J$33+$J$37)*100</f>
        <v>2.374927935885462</v>
      </c>
      <c r="L30" s="94">
        <f t="shared" ref="L30" si="3">K30/$K$33*100</f>
        <v>2.7551739219722067</v>
      </c>
      <c r="M30" s="95">
        <v>49230</v>
      </c>
      <c r="N30" s="96">
        <v>3.9649245838531839</v>
      </c>
      <c r="O30" s="97">
        <v>258.67252849822074</v>
      </c>
      <c r="P30" s="97">
        <v>45.488107088179987</v>
      </c>
      <c r="Q30" s="39"/>
      <c r="R30" s="98">
        <v>9.25</v>
      </c>
      <c r="S30" s="98">
        <v>10.540001263654</v>
      </c>
      <c r="X30" s="20"/>
      <c r="Y30" s="20"/>
      <c r="Z30" s="20"/>
      <c r="AB30" s="20"/>
    </row>
    <row r="31" spans="2:28" ht="15.75">
      <c r="B31" s="38" t="s">
        <v>55</v>
      </c>
      <c r="C31" s="39" t="s">
        <v>45</v>
      </c>
      <c r="D31" s="39" t="s">
        <v>103</v>
      </c>
      <c r="E31" s="39" t="s">
        <v>54</v>
      </c>
      <c r="F31" s="40" t="s">
        <v>85</v>
      </c>
      <c r="G31" s="39" t="s">
        <v>86</v>
      </c>
      <c r="H31" s="39" t="s">
        <v>57</v>
      </c>
      <c r="I31" s="39">
        <v>9.4458665199999992</v>
      </c>
      <c r="J31" s="94">
        <v>2.1108663592482624</v>
      </c>
      <c r="K31" s="94">
        <f>J31/($J$33+$J$37)*100</f>
        <v>1.9455417816051539</v>
      </c>
      <c r="L31" s="94">
        <f t="shared" si="0"/>
        <v>2.2570394241403973</v>
      </c>
      <c r="M31" s="95">
        <v>48522</v>
      </c>
      <c r="N31" s="96">
        <v>3.1376418789920915</v>
      </c>
      <c r="O31" s="97">
        <v>340.59175451572486</v>
      </c>
      <c r="P31" s="97">
        <v>38.93015304534326</v>
      </c>
      <c r="Q31" s="39" t="s">
        <v>169</v>
      </c>
      <c r="R31" s="98">
        <v>8.75</v>
      </c>
      <c r="S31" s="98">
        <v>11.493388228886863</v>
      </c>
      <c r="X31" s="20"/>
      <c r="Y31" s="20"/>
      <c r="Z31" s="20"/>
      <c r="AB31" s="20"/>
    </row>
    <row r="32" spans="2:28" ht="15.75">
      <c r="B32" s="38"/>
      <c r="C32" s="39"/>
      <c r="D32" s="39"/>
      <c r="E32" s="39"/>
      <c r="F32" s="40" t="s">
        <v>187</v>
      </c>
      <c r="G32" s="39"/>
      <c r="H32" s="39" t="s">
        <v>78</v>
      </c>
      <c r="I32" s="39">
        <v>0.46300438999999999</v>
      </c>
      <c r="J32" s="94">
        <v>0.10346752084267888</v>
      </c>
      <c r="K32" s="94">
        <f>J32/($J$33+$J$37)*100</f>
        <v>9.5363869890002159E-2</v>
      </c>
      <c r="L32" s="94">
        <f t="shared" si="0"/>
        <v>0.1106324294936232</v>
      </c>
      <c r="M32" s="95">
        <v>48554</v>
      </c>
      <c r="N32" s="96">
        <v>3.1688278988076135</v>
      </c>
      <c r="O32" s="97">
        <v>340.59175451572486</v>
      </c>
      <c r="P32" s="97">
        <v>38.93015304534326</v>
      </c>
      <c r="Q32" s="39"/>
      <c r="R32" s="98">
        <v>8.75</v>
      </c>
      <c r="S32" s="98">
        <v>11.479894909848246</v>
      </c>
      <c r="X32" s="20"/>
      <c r="Y32" s="20"/>
      <c r="Z32" s="20"/>
      <c r="AB32" s="20"/>
    </row>
    <row r="33" spans="2:28" ht="15.75">
      <c r="B33" s="37"/>
      <c r="C33" s="24"/>
      <c r="D33" s="24"/>
      <c r="E33" s="24"/>
      <c r="F33" s="24"/>
      <c r="G33" s="24"/>
      <c r="H33" s="24"/>
      <c r="I33" s="24">
        <f>SUM(I10:I32)</f>
        <v>418.50693519000004</v>
      </c>
      <c r="J33" s="42">
        <f>SUM(J10:J32)</f>
        <v>93.523681362021151</v>
      </c>
      <c r="K33" s="42">
        <f>J33/($J$33+$J$37)*100</f>
        <v>86.198839098529319</v>
      </c>
      <c r="L33" s="42">
        <f>K33/$K$33*100</f>
        <v>100</v>
      </c>
      <c r="M33" s="24"/>
      <c r="N33" s="42">
        <f>SUMPRODUCT($L$10:$L$32,N10:N32)/100</f>
        <v>4.1444586940308747</v>
      </c>
      <c r="O33" s="24">
        <f>SUMPRODUCT($L$10:$L$32,O10:O32)/100</f>
        <v>281.73417667189051</v>
      </c>
      <c r="P33" s="24">
        <f>SUMPRODUCT($L$10:$L$32,P10:P32)/100</f>
        <v>44.6965313908577</v>
      </c>
      <c r="Q33" s="24" t="s">
        <v>170</v>
      </c>
      <c r="R33" s="43">
        <f>SUMPRODUCT($L$10:$L$32,R10:R32)/100</f>
        <v>7.3607752866510303</v>
      </c>
      <c r="S33" s="43">
        <f>SUMPRODUCT($L$10:$L$32,S10:S32)/100</f>
        <v>10.746175168398217</v>
      </c>
      <c r="X33" s="20"/>
      <c r="Y33" s="20"/>
      <c r="Z33" s="20"/>
      <c r="AB33" s="20"/>
    </row>
    <row r="34" spans="2:28" ht="15.75">
      <c r="B34" s="38" t="s">
        <v>205</v>
      </c>
      <c r="C34" s="39" t="s">
        <v>48</v>
      </c>
      <c r="D34" s="39" t="s">
        <v>103</v>
      </c>
      <c r="E34" s="39" t="s">
        <v>54</v>
      </c>
      <c r="F34" s="40" t="s">
        <v>206</v>
      </c>
      <c r="G34" s="39" t="s">
        <v>207</v>
      </c>
      <c r="H34" s="39" t="s">
        <v>57</v>
      </c>
      <c r="I34" s="39">
        <v>30.49987153</v>
      </c>
      <c r="J34" s="94">
        <v>6.8158016670841999</v>
      </c>
      <c r="K34" s="94">
        <f>J34/($J$33+$J$37)*100</f>
        <v>6.2819831584074199</v>
      </c>
      <c r="L34" s="94">
        <f>K34/$K$37*100</f>
        <v>45.517787983603625</v>
      </c>
      <c r="M34" s="95">
        <v>47414</v>
      </c>
      <c r="N34" s="96">
        <v>4.2103174603174605</v>
      </c>
      <c r="O34" s="97">
        <v>200</v>
      </c>
      <c r="P34" s="39">
        <v>39.18509475813169</v>
      </c>
      <c r="Q34" s="39" t="s">
        <v>176</v>
      </c>
      <c r="R34" s="98">
        <v>2</v>
      </c>
      <c r="S34" s="98">
        <v>2</v>
      </c>
      <c r="X34" s="20"/>
      <c r="Y34" s="20"/>
      <c r="Z34" s="20"/>
      <c r="AB34" s="20"/>
    </row>
    <row r="35" spans="2:28" ht="15.75">
      <c r="B35" s="38" t="s">
        <v>171</v>
      </c>
      <c r="C35" s="39" t="s">
        <v>52</v>
      </c>
      <c r="D35" s="39" t="s">
        <v>102</v>
      </c>
      <c r="E35" s="39" t="s">
        <v>46</v>
      </c>
      <c r="F35" s="40" t="s">
        <v>172</v>
      </c>
      <c r="G35" s="39" t="s">
        <v>173</v>
      </c>
      <c r="H35" s="39" t="s">
        <v>57</v>
      </c>
      <c r="I35" s="39">
        <v>17.770157820000001</v>
      </c>
      <c r="J35" s="94">
        <v>3.9710944741118834</v>
      </c>
      <c r="K35" s="94">
        <f>J35/($J$33+$J$37)*100</f>
        <v>3.6600754871272061</v>
      </c>
      <c r="L35" s="94">
        <f>K35/$K$37*100</f>
        <v>26.520055184177892</v>
      </c>
      <c r="M35" s="95">
        <v>48757</v>
      </c>
      <c r="N35" s="96">
        <v>3.1929251671266208</v>
      </c>
      <c r="O35" s="97">
        <v>222.2843513708784</v>
      </c>
      <c r="P35" s="39">
        <v>51.90340616566349</v>
      </c>
      <c r="Q35" s="39" t="s">
        <v>176</v>
      </c>
      <c r="R35" s="98">
        <v>2.4</v>
      </c>
      <c r="S35" s="98">
        <v>2.3322508895514247</v>
      </c>
      <c r="X35" s="20"/>
      <c r="Y35" s="20"/>
      <c r="Z35" s="20"/>
      <c r="AB35" s="20"/>
    </row>
    <row r="36" spans="2:28" ht="15.75">
      <c r="B36" s="38"/>
      <c r="C36" s="39"/>
      <c r="D36" s="39"/>
      <c r="E36" s="39"/>
      <c r="F36" s="40" t="s">
        <v>174</v>
      </c>
      <c r="G36" s="39" t="s">
        <v>175</v>
      </c>
      <c r="H36" s="39" t="s">
        <v>57</v>
      </c>
      <c r="I36" s="39">
        <v>18.736459499999999</v>
      </c>
      <c r="J36" s="94">
        <v>4.1870337640519102</v>
      </c>
      <c r="K36" s="94">
        <f>J36/($J$33+$J$37)*100</f>
        <v>3.8591022559360506</v>
      </c>
      <c r="L36" s="94">
        <f>K36/$K$37*100</f>
        <v>27.962156832218504</v>
      </c>
      <c r="M36" s="95">
        <v>48757</v>
      </c>
      <c r="N36" s="96">
        <v>3.1929251671266208</v>
      </c>
      <c r="O36" s="97">
        <v>222.2843513708784</v>
      </c>
      <c r="P36" s="39">
        <v>51.90340616566349</v>
      </c>
      <c r="Q36" s="39"/>
      <c r="R36" s="98">
        <v>2.4</v>
      </c>
      <c r="S36" s="98">
        <v>2.3322508895514247</v>
      </c>
      <c r="X36" s="20"/>
      <c r="Y36" s="20"/>
      <c r="Z36" s="20"/>
      <c r="AB36" s="20"/>
    </row>
    <row r="37" spans="2:28" ht="15.75">
      <c r="B37" s="37"/>
      <c r="C37" s="24"/>
      <c r="D37" s="24"/>
      <c r="E37" s="24"/>
      <c r="F37" s="24"/>
      <c r="G37" s="24"/>
      <c r="H37" s="24"/>
      <c r="I37" s="24">
        <f>SUM(I34:I36)</f>
        <v>67.006488849999997</v>
      </c>
      <c r="J37" s="42">
        <f>SUM(J34:J36)</f>
        <v>14.973929905247992</v>
      </c>
      <c r="K37" s="42">
        <f>J37/($J$33+$J$37)*100</f>
        <v>13.801160901470674</v>
      </c>
      <c r="L37" s="42">
        <f>K37/$K$37*100</f>
        <v>100</v>
      </c>
      <c r="M37" s="24"/>
      <c r="N37" s="42">
        <f>SUMPRODUCT($L$34:$L$36,N34:N36)/100</f>
        <v>3.6560196341027513</v>
      </c>
      <c r="O37" s="24">
        <f>SUMPRODUCT($L$34:$L$36,O34:O36)/100</f>
        <v>212.14100756036078</v>
      </c>
      <c r="P37" s="24">
        <f>SUMPRODUCT($L$34:$L$36,P34:P36)/100</f>
        <v>46.114312144088707</v>
      </c>
      <c r="Q37" s="24" t="s">
        <v>180</v>
      </c>
      <c r="R37" s="43">
        <f>SUMPRODUCT($L$34:$L$36,R34:R36)/100</f>
        <v>2.2179288480655859</v>
      </c>
      <c r="S37" s="43">
        <f>SUMPRODUCT($L$34:$L$36,S34:S36)/100</f>
        <v>2.1810176340717704</v>
      </c>
      <c r="X37" s="20"/>
      <c r="Y37" s="20"/>
      <c r="Z37" s="20"/>
      <c r="AB37" s="20"/>
    </row>
    <row r="38" spans="2:28" ht="15.75">
      <c r="B38" s="37"/>
      <c r="C38" s="24"/>
      <c r="D38" s="24"/>
      <c r="E38" s="24"/>
      <c r="F38" s="24"/>
      <c r="G38" s="24"/>
      <c r="H38" s="24"/>
      <c r="I38" s="24">
        <f>I37+I33</f>
        <v>485.51342404000002</v>
      </c>
      <c r="J38" s="42">
        <f>J37+J33</f>
        <v>108.49761126726915</v>
      </c>
      <c r="K38" s="42">
        <f>K37+K33</f>
        <v>100</v>
      </c>
      <c r="L38" s="42"/>
      <c r="M38" s="24"/>
      <c r="N38" s="42">
        <f>(N33*I33+N37*I37)/I38</f>
        <v>4.0770484334645642</v>
      </c>
      <c r="O38" s="24">
        <f>(O33*I33+O37*I37)/I38</f>
        <v>272.1295114263757</v>
      </c>
      <c r="P38" s="24">
        <f>(P33*I33+P37*I37)/I38</f>
        <v>44.892201593841193</v>
      </c>
      <c r="Q38" s="24"/>
      <c r="R38" s="43"/>
      <c r="S38" s="43"/>
      <c r="X38" s="20"/>
      <c r="Y38" s="20"/>
      <c r="Z38" s="20"/>
      <c r="AB38" s="20"/>
    </row>
    <row r="39" spans="2:28" ht="18.75">
      <c r="K39" s="79"/>
      <c r="M39" s="67" t="s">
        <v>139</v>
      </c>
      <c r="Q39" s="72"/>
      <c r="R39" s="72"/>
      <c r="X39" s="20"/>
      <c r="Y39" s="20"/>
      <c r="Z39" s="20"/>
      <c r="AB39" s="20"/>
    </row>
    <row r="40" spans="2:28">
      <c r="K40" s="79"/>
      <c r="Q40" s="72"/>
      <c r="R40" s="72"/>
      <c r="X40" s="20"/>
      <c r="Y40" s="20"/>
      <c r="Z40" s="20"/>
      <c r="AB40" s="20"/>
    </row>
    <row r="41" spans="2:28">
      <c r="K41" s="79"/>
      <c r="Q41" s="72"/>
      <c r="R41" s="72"/>
      <c r="X41" s="20"/>
      <c r="Y41" s="20"/>
      <c r="Z41" s="20"/>
      <c r="AB41" s="20"/>
    </row>
    <row r="42" spans="2:28" ht="19.5" thickBot="1">
      <c r="K42" s="79"/>
      <c r="M42" s="62" t="s">
        <v>138</v>
      </c>
      <c r="N42" s="63"/>
      <c r="O42" s="63"/>
      <c r="P42" s="68">
        <f>SUMIF($I$78:$I$103,M42,$E$78:$E$103)+P43</f>
        <v>79.342712237399027</v>
      </c>
      <c r="Q42" s="72"/>
      <c r="R42" s="72"/>
      <c r="W42"/>
      <c r="X42" s="20"/>
      <c r="Y42" s="20"/>
      <c r="Z42" s="20"/>
      <c r="AB42" s="20"/>
    </row>
    <row r="43" spans="2:28" ht="19.5" thickBot="1">
      <c r="K43" s="79"/>
      <c r="M43" s="71" t="s">
        <v>136</v>
      </c>
      <c r="N43" s="64"/>
      <c r="O43" s="64"/>
      <c r="P43" s="69">
        <f>SUMIF($I$78:$I$103,M43,$E$78:$E$103)</f>
        <v>61.108306464777947</v>
      </c>
      <c r="Q43" s="72"/>
      <c r="R43" s="72"/>
      <c r="X43" s="20"/>
      <c r="Y43" s="20"/>
      <c r="Z43" s="20"/>
      <c r="AB43" s="20"/>
    </row>
    <row r="44" spans="2:28" ht="19.5" thickBot="1">
      <c r="K44" s="79"/>
      <c r="M44" s="65" t="s">
        <v>137</v>
      </c>
      <c r="N44" s="66"/>
      <c r="O44" s="66"/>
      <c r="P44" s="70">
        <f>SUMIF($I$78:$I$103,M44,$E$78:$E$103)</f>
        <v>14.375304604193579</v>
      </c>
      <c r="Q44" s="72"/>
      <c r="R44" s="72"/>
      <c r="X44" s="20"/>
      <c r="Y44" s="20"/>
      <c r="Z44" s="20"/>
      <c r="AB44" s="20"/>
    </row>
    <row r="45" spans="2:28" ht="19.5" thickBot="1">
      <c r="K45" s="79"/>
      <c r="M45" s="113" t="s">
        <v>209</v>
      </c>
      <c r="N45" s="114"/>
      <c r="O45" s="114"/>
      <c r="P45" s="115">
        <f>SUMIF($I$78:$I$103,M45,$E$78:$E$103)</f>
        <v>6.2819831584074199</v>
      </c>
      <c r="Q45" s="72"/>
      <c r="R45" s="72"/>
      <c r="X45" s="23"/>
      <c r="Y45" s="23"/>
      <c r="Z45" s="20"/>
      <c r="AB45" s="20"/>
    </row>
    <row r="46" spans="2:28">
      <c r="K46" s="79"/>
      <c r="Q46" s="72"/>
      <c r="R46" s="72"/>
      <c r="X46" s="23"/>
      <c r="Y46" s="23"/>
      <c r="Z46" s="20"/>
      <c r="AB46" s="20"/>
    </row>
    <row r="47" spans="2:28">
      <c r="K47" s="79"/>
      <c r="M47" s="72"/>
      <c r="N47" s="72"/>
      <c r="O47" s="72"/>
      <c r="P47" s="72"/>
      <c r="Q47" s="72"/>
      <c r="R47" s="72"/>
      <c r="X47" s="23"/>
      <c r="Y47" s="23"/>
      <c r="Z47" s="20"/>
      <c r="AB47" s="20"/>
    </row>
    <row r="48" spans="2:28">
      <c r="K48" s="79"/>
      <c r="M48" s="72"/>
      <c r="N48" s="72"/>
      <c r="O48" s="72"/>
      <c r="P48" s="72"/>
      <c r="Q48" s="72"/>
      <c r="R48" s="72"/>
      <c r="X48" s="23"/>
      <c r="Y48" s="23"/>
      <c r="Z48" s="20"/>
      <c r="AB48" s="20"/>
    </row>
    <row r="49" spans="1:28">
      <c r="K49" s="79"/>
      <c r="M49" s="72"/>
      <c r="N49" s="72"/>
      <c r="O49" s="72"/>
      <c r="P49" s="72"/>
      <c r="Q49" s="72"/>
      <c r="R49" s="72"/>
      <c r="X49" s="23"/>
      <c r="Y49" s="23"/>
      <c r="Z49" s="20"/>
      <c r="AB49" s="20"/>
    </row>
    <row r="50" spans="1:28">
      <c r="K50" s="79"/>
      <c r="M50" s="72"/>
      <c r="N50" s="72"/>
      <c r="O50" s="72"/>
      <c r="P50" s="72"/>
      <c r="Q50" s="72"/>
      <c r="R50" s="72"/>
      <c r="X50" s="23"/>
      <c r="Y50" s="20"/>
      <c r="Z50" s="20"/>
      <c r="AB50" s="20"/>
    </row>
    <row r="51" spans="1:28">
      <c r="K51" s="79"/>
      <c r="M51" s="72"/>
      <c r="N51" s="72"/>
      <c r="O51" s="72"/>
      <c r="P51" s="72"/>
      <c r="Q51" s="72"/>
      <c r="R51" s="72"/>
      <c r="X51" s="23"/>
      <c r="Y51" s="20"/>
      <c r="Z51" s="20"/>
      <c r="AB51" s="20"/>
    </row>
    <row r="52" spans="1:28">
      <c r="K52" s="79"/>
      <c r="M52" s="72"/>
      <c r="N52" s="72"/>
      <c r="O52" s="72"/>
      <c r="P52" s="72"/>
      <c r="Q52" s="72"/>
      <c r="R52" s="72"/>
      <c r="X52" s="23"/>
      <c r="Y52" s="20"/>
      <c r="Z52" s="20"/>
      <c r="AB52" s="20"/>
    </row>
    <row r="53" spans="1:28">
      <c r="K53" s="79"/>
      <c r="M53" s="72"/>
      <c r="N53" s="72"/>
      <c r="O53" s="72"/>
      <c r="P53" s="72"/>
      <c r="Q53" s="72"/>
      <c r="R53" s="72"/>
      <c r="X53" s="23"/>
      <c r="Y53" s="20"/>
      <c r="Z53" s="20"/>
      <c r="AB53" s="20"/>
    </row>
    <row r="54" spans="1:28">
      <c r="A54" s="4"/>
      <c r="K54" s="79"/>
      <c r="M54" s="72"/>
      <c r="N54" s="72"/>
      <c r="O54" s="72"/>
      <c r="P54" s="72"/>
      <c r="Q54" s="72"/>
      <c r="R54" s="72"/>
      <c r="X54" s="23"/>
      <c r="Y54" s="20"/>
      <c r="Z54" s="20"/>
      <c r="AB54" s="20"/>
    </row>
    <row r="55" spans="1:28" ht="18.75">
      <c r="A55" s="4"/>
      <c r="K55" s="79"/>
      <c r="M55" s="67" t="s">
        <v>140</v>
      </c>
      <c r="N55" s="72"/>
      <c r="O55" s="72"/>
      <c r="P55" s="72"/>
      <c r="Q55" s="72"/>
      <c r="R55" s="72"/>
      <c r="X55" s="20"/>
      <c r="Y55" s="20"/>
      <c r="Z55" s="20"/>
      <c r="AB55" s="20"/>
    </row>
    <row r="56" spans="1:28">
      <c r="A56" s="4"/>
      <c r="K56" s="79"/>
      <c r="L56" s="79"/>
      <c r="M56" s="72"/>
      <c r="N56" s="72"/>
      <c r="O56" s="72"/>
      <c r="P56" s="72"/>
      <c r="Q56" s="72"/>
      <c r="R56" s="72"/>
      <c r="X56" s="20"/>
      <c r="Y56" s="20"/>
      <c r="Z56" s="20"/>
      <c r="AB56" s="20"/>
    </row>
    <row r="57" spans="1:28">
      <c r="K57" s="79"/>
      <c r="L57" s="79"/>
      <c r="M57" s="72"/>
      <c r="N57" s="72"/>
      <c r="O57" s="72"/>
      <c r="P57" s="72"/>
      <c r="Q57" s="72"/>
      <c r="R57" s="72"/>
      <c r="X57" s="20"/>
      <c r="Y57" s="20"/>
      <c r="Z57" s="20"/>
      <c r="AB57" s="20"/>
    </row>
    <row r="58" spans="1:28">
      <c r="K58" s="79"/>
      <c r="L58" s="79"/>
      <c r="M58" s="72"/>
      <c r="N58" s="72"/>
      <c r="O58" s="72"/>
      <c r="P58" s="72"/>
      <c r="Q58" s="72"/>
      <c r="R58" s="72"/>
      <c r="X58" s="20"/>
      <c r="Y58" s="20"/>
      <c r="Z58" s="20"/>
      <c r="AB58" s="20"/>
    </row>
    <row r="59" spans="1:28">
      <c r="K59" s="79"/>
      <c r="L59" s="79"/>
      <c r="M59" s="72"/>
      <c r="N59" s="72"/>
      <c r="O59" s="72"/>
      <c r="P59" s="72"/>
      <c r="Q59" s="72"/>
      <c r="R59" s="72"/>
      <c r="X59" s="20"/>
      <c r="Y59" s="20"/>
      <c r="Z59" s="20"/>
      <c r="AB59" s="20"/>
    </row>
    <row r="60" spans="1:28">
      <c r="K60" s="79"/>
      <c r="L60" s="79"/>
      <c r="M60" s="72"/>
      <c r="N60" s="72"/>
      <c r="O60" s="72"/>
      <c r="P60" s="72"/>
      <c r="Q60" s="72"/>
      <c r="R60" s="72"/>
      <c r="X60" s="20"/>
      <c r="Y60" s="20"/>
      <c r="Z60" s="20"/>
      <c r="AB60" s="20"/>
    </row>
    <row r="61" spans="1:28">
      <c r="K61" s="79"/>
      <c r="L61" s="79"/>
      <c r="M61" s="14"/>
      <c r="N61" s="14"/>
      <c r="O61" s="14"/>
      <c r="P61" s="14"/>
      <c r="X61" s="20"/>
      <c r="Y61" s="20"/>
      <c r="Z61" s="20"/>
      <c r="AB61" s="20"/>
    </row>
    <row r="62" spans="1:28">
      <c r="K62" s="79"/>
      <c r="L62" s="79"/>
      <c r="X62" s="20"/>
      <c r="Y62" s="20"/>
      <c r="Z62" s="20"/>
      <c r="AB62" s="20"/>
    </row>
    <row r="63" spans="1:28">
      <c r="K63" s="79"/>
      <c r="L63" s="79"/>
      <c r="X63" s="20"/>
      <c r="Y63" s="20"/>
      <c r="Z63" s="20"/>
      <c r="AB63" s="20"/>
    </row>
    <row r="64" spans="1:28">
      <c r="K64" s="79"/>
      <c r="L64" s="79"/>
    </row>
    <row r="65" spans="2:26">
      <c r="K65" s="79"/>
      <c r="L65" s="79"/>
    </row>
    <row r="66" spans="2:26">
      <c r="K66" s="79"/>
      <c r="L66" s="79"/>
    </row>
    <row r="67" spans="2:26">
      <c r="K67" s="79"/>
      <c r="L67" s="79"/>
    </row>
    <row r="68" spans="2:26">
      <c r="K68" s="79"/>
      <c r="L68" s="79"/>
    </row>
    <row r="69" spans="2:26">
      <c r="K69" s="79"/>
      <c r="L69" s="79"/>
    </row>
    <row r="70" spans="2:26">
      <c r="K70" s="79"/>
      <c r="L70" s="79"/>
    </row>
    <row r="71" spans="2:26">
      <c r="K71" s="79"/>
      <c r="L71" s="79"/>
    </row>
    <row r="72" spans="2:26">
      <c r="K72" s="79"/>
      <c r="L72" s="79"/>
    </row>
    <row r="73" spans="2:26">
      <c r="K73" s="79"/>
      <c r="L73" s="79"/>
    </row>
    <row r="74" spans="2:26">
      <c r="K74" s="79"/>
      <c r="L74" s="79"/>
    </row>
    <row r="75" spans="2:26">
      <c r="K75" s="79"/>
      <c r="L75" s="79"/>
    </row>
    <row r="77" spans="2:26" ht="15.75">
      <c r="B77" s="74" t="s">
        <v>124</v>
      </c>
      <c r="C77" s="75" t="s">
        <v>5</v>
      </c>
      <c r="D77" s="75" t="s">
        <v>125</v>
      </c>
      <c r="E77" s="75" t="s">
        <v>130</v>
      </c>
      <c r="F77" s="75" t="s">
        <v>126</v>
      </c>
      <c r="G77" s="75" t="s">
        <v>134</v>
      </c>
      <c r="H77" s="76" t="s">
        <v>101</v>
      </c>
      <c r="I77" s="77" t="s">
        <v>135</v>
      </c>
      <c r="J77" s="78" t="s">
        <v>142</v>
      </c>
      <c r="L77" s="78" t="s">
        <v>143</v>
      </c>
      <c r="M77" s="78" t="s">
        <v>181</v>
      </c>
    </row>
    <row r="78" spans="2:26" ht="15.75">
      <c r="B78" s="80" t="s">
        <v>61</v>
      </c>
      <c r="C78" s="81" t="s">
        <v>109</v>
      </c>
      <c r="D78" s="82">
        <f>SUMIF($F$10:$F$36,B78,$J$10:$J$36)</f>
        <v>10.052099609614258</v>
      </c>
      <c r="E78" s="82">
        <f>SUMIF($F$10:$F$36,B78,$K$10:$K$36)</f>
        <v>9.2648119089481824</v>
      </c>
      <c r="F78" s="81" t="s">
        <v>127</v>
      </c>
      <c r="G78" s="83" t="s">
        <v>131</v>
      </c>
      <c r="H78" s="83" t="s">
        <v>102</v>
      </c>
      <c r="I78" s="83" t="s">
        <v>136</v>
      </c>
      <c r="J78" s="82">
        <f>YEAR(VLOOKUP(B78,$F$10:$N$36,8,FALSE))</f>
        <v>2041</v>
      </c>
      <c r="L78" s="82">
        <f ca="1">YEAR(VLOOKUP(B78,$F$10:$N$36,9,FALSE)*365+TODAY())</f>
        <v>2031</v>
      </c>
      <c r="M78" s="83" t="s">
        <v>169</v>
      </c>
      <c r="Y78" s="14">
        <v>2030</v>
      </c>
      <c r="Z78" s="14" t="s">
        <v>169</v>
      </c>
    </row>
    <row r="79" spans="2:26" ht="15.75">
      <c r="B79" s="80" t="s">
        <v>56</v>
      </c>
      <c r="C79" s="81" t="s">
        <v>111</v>
      </c>
      <c r="D79" s="82">
        <f>SUMIF($F$10:$F$36,B79,$J$10:$J$36)</f>
        <v>10.051673066010515</v>
      </c>
      <c r="E79" s="82">
        <f>SUMIF($F$10:$F$36,B79,$K$10:$K$36)</f>
        <v>9.2644187725475202</v>
      </c>
      <c r="F79" s="81" t="s">
        <v>127</v>
      </c>
      <c r="G79" s="83" t="s">
        <v>131</v>
      </c>
      <c r="H79" s="83" t="s">
        <v>102</v>
      </c>
      <c r="I79" s="83" t="s">
        <v>136</v>
      </c>
      <c r="J79" s="82">
        <f>YEAR(VLOOKUP(B79,$F$10:$N$36,8,FALSE))</f>
        <v>2041</v>
      </c>
      <c r="L79" s="82">
        <f ca="1">YEAR(VLOOKUP(B79,$F$10:$N$36,9,FALSE)*365+TODAY())</f>
        <v>2031</v>
      </c>
      <c r="M79" s="83" t="s">
        <v>169</v>
      </c>
      <c r="Y79" s="14">
        <v>2030</v>
      </c>
      <c r="Z79" s="14" t="s">
        <v>169</v>
      </c>
    </row>
    <row r="80" spans="2:26" ht="15.75">
      <c r="B80" s="80" t="s">
        <v>59</v>
      </c>
      <c r="C80" s="81" t="s">
        <v>110</v>
      </c>
      <c r="D80" s="82">
        <f>SUMIF($F$10:$F$36,B80,$J$10:$J$36)</f>
        <v>10.051886338929737</v>
      </c>
      <c r="E80" s="82">
        <f>SUMIF($F$10:$F$36,B80,$K$10:$K$36)</f>
        <v>9.2646153417776897</v>
      </c>
      <c r="F80" s="81" t="s">
        <v>127</v>
      </c>
      <c r="G80" s="83" t="s">
        <v>131</v>
      </c>
      <c r="H80" s="83" t="s">
        <v>102</v>
      </c>
      <c r="I80" s="83" t="s">
        <v>136</v>
      </c>
      <c r="J80" s="82">
        <f>YEAR(VLOOKUP(B80,$F$10:$N$36,8,FALSE))</f>
        <v>2041</v>
      </c>
      <c r="L80" s="82">
        <f ca="1">YEAR(VLOOKUP(B80,$F$10:$N$36,9,FALSE)*365+TODAY())</f>
        <v>2031</v>
      </c>
      <c r="M80" s="83" t="s">
        <v>169</v>
      </c>
      <c r="Y80" s="14">
        <v>2030</v>
      </c>
      <c r="Z80" s="14" t="s">
        <v>169</v>
      </c>
    </row>
    <row r="81" spans="2:26" ht="15.75">
      <c r="B81" s="80" t="s">
        <v>81</v>
      </c>
      <c r="C81" s="81" t="s">
        <v>112</v>
      </c>
      <c r="D81" s="82">
        <f>SUMIF($F$10:$F$36,B81,$J$10:$J$36)</f>
        <v>8.5043944710475206</v>
      </c>
      <c r="E81" s="82">
        <f>SUMIF($F$10:$F$36,B81,$K$10:$K$36)</f>
        <v>7.8383241545273279</v>
      </c>
      <c r="F81" s="81" t="s">
        <v>128</v>
      </c>
      <c r="G81" s="83" t="s">
        <v>132</v>
      </c>
      <c r="H81" s="83" t="s">
        <v>102</v>
      </c>
      <c r="I81" s="83" t="s">
        <v>137</v>
      </c>
      <c r="J81" s="82">
        <f>YEAR(VLOOKUP(B81,$F$10:$N$36,8,FALSE))</f>
        <v>2032</v>
      </c>
      <c r="L81" s="82">
        <f ca="1">YEAR(VLOOKUP(B81,$F$10:$N$36,9,FALSE)*365+TODAY())</f>
        <v>2028</v>
      </c>
      <c r="M81" s="83" t="s">
        <v>169</v>
      </c>
      <c r="Y81" s="14">
        <v>2028</v>
      </c>
      <c r="Z81" s="14" t="s">
        <v>169</v>
      </c>
    </row>
    <row r="82" spans="2:26" ht="15.75">
      <c r="B82" s="80" t="s">
        <v>67</v>
      </c>
      <c r="C82" s="81" t="s">
        <v>114</v>
      </c>
      <c r="D82" s="82">
        <f>SUMIF($F$10:$F$36,B82,$J$10:$J$36)</f>
        <v>5.3088196155329079</v>
      </c>
      <c r="E82" s="82">
        <f>SUMIF($F$10:$F$36,B82,$K$10:$K$36)</f>
        <v>4.8930290294183072</v>
      </c>
      <c r="F82" s="81" t="s">
        <v>127</v>
      </c>
      <c r="G82" s="83" t="s">
        <v>132</v>
      </c>
      <c r="H82" s="84" t="s">
        <v>102</v>
      </c>
      <c r="I82" s="83" t="s">
        <v>138</v>
      </c>
      <c r="J82" s="82">
        <f>YEAR(VLOOKUP(B82,$F$10:$N$36,8,FALSE))</f>
        <v>2031</v>
      </c>
      <c r="L82" s="82">
        <f ca="1">YEAR(VLOOKUP(B82,$F$10:$N$36,9,FALSE)*365+TODAY())</f>
        <v>2028</v>
      </c>
      <c r="M82" s="83" t="s">
        <v>169</v>
      </c>
      <c r="Y82" s="14">
        <v>2027</v>
      </c>
      <c r="Z82" s="14" t="s">
        <v>169</v>
      </c>
    </row>
    <row r="83" spans="2:26" ht="15.75">
      <c r="B83" s="80" t="s">
        <v>65</v>
      </c>
      <c r="C83" s="81" t="s">
        <v>113</v>
      </c>
      <c r="D83" s="82">
        <f>SUMIF($F$10:$F$36,B83,$J$10:$J$36)</f>
        <v>6.2894788721248087</v>
      </c>
      <c r="E83" s="82">
        <f>SUMIF($F$10:$F$36,B83,$K$10:$K$36)</f>
        <v>5.7968823448393998</v>
      </c>
      <c r="F83" s="81" t="s">
        <v>127</v>
      </c>
      <c r="G83" s="83" t="s">
        <v>132</v>
      </c>
      <c r="H83" s="83" t="s">
        <v>102</v>
      </c>
      <c r="I83" s="83" t="s">
        <v>138</v>
      </c>
      <c r="J83" s="82">
        <f>YEAR(VLOOKUP(B83,$F$10:$N$36,8,FALSE))</f>
        <v>2031</v>
      </c>
      <c r="L83" s="82">
        <f ca="1">YEAR(VLOOKUP(B83,$F$10:$N$36,9,FALSE)*365+TODAY())</f>
        <v>2028</v>
      </c>
      <c r="M83" s="83" t="s">
        <v>169</v>
      </c>
      <c r="Y83" s="14">
        <v>2027</v>
      </c>
      <c r="Z83" s="14" t="s">
        <v>169</v>
      </c>
    </row>
    <row r="84" spans="2:26" ht="15.75">
      <c r="B84" s="80" t="s">
        <v>185</v>
      </c>
      <c r="C84" s="81" t="s">
        <v>190</v>
      </c>
      <c r="D84" s="82">
        <f>SUMIF($F$10:$F$36,B84,$J$10:$J$36)</f>
        <v>5.8752322577024243</v>
      </c>
      <c r="E84" s="82">
        <f>SUMIF($F$10:$F$36,B84,$K$10:$K$36)</f>
        <v>5.4150798244116052</v>
      </c>
      <c r="F84" s="81" t="s">
        <v>129</v>
      </c>
      <c r="G84" s="83" t="s">
        <v>131</v>
      </c>
      <c r="H84" s="83" t="s">
        <v>103</v>
      </c>
      <c r="I84" s="83" t="s">
        <v>136</v>
      </c>
      <c r="J84" s="82">
        <f>YEAR(VLOOKUP(B84,$F$10:$N$36,8,FALSE))</f>
        <v>2033</v>
      </c>
      <c r="L84" s="82">
        <f ca="1">YEAR(VLOOKUP(B84,$F$10:$N$36,9,FALSE)*365+TODAY())</f>
        <v>2029</v>
      </c>
      <c r="M84" s="83" t="s">
        <v>169</v>
      </c>
      <c r="Y84" s="14">
        <v>2027</v>
      </c>
      <c r="Z84" s="14" t="s">
        <v>169</v>
      </c>
    </row>
    <row r="85" spans="2:26" ht="15.75">
      <c r="B85" s="80" t="s">
        <v>196</v>
      </c>
      <c r="C85" s="81" t="s">
        <v>198</v>
      </c>
      <c r="D85" s="105">
        <f>SUMIF($F$10:$F$36,B85,$J$10:$J$36)</f>
        <v>5.3992152631239252</v>
      </c>
      <c r="E85" s="82">
        <f>SUMIF($F$10:$F$36,B85,$K$10:$K$36)</f>
        <v>4.9763448246097237</v>
      </c>
      <c r="F85" s="81" t="s">
        <v>129</v>
      </c>
      <c r="G85" s="83" t="s">
        <v>131</v>
      </c>
      <c r="H85" s="83" t="s">
        <v>103</v>
      </c>
      <c r="I85" s="83" t="s">
        <v>136</v>
      </c>
      <c r="J85" s="82">
        <f>YEAR(VLOOKUP(B85,$F$10:$N$36,8,FALSE))</f>
        <v>2034</v>
      </c>
      <c r="L85" s="82">
        <f ca="1">YEAR(VLOOKUP(B85,$F$10:$N$36,9,FALSE)*365+TODAY())</f>
        <v>2029</v>
      </c>
      <c r="M85" s="83" t="s">
        <v>169</v>
      </c>
    </row>
    <row r="86" spans="2:26" ht="15.75">
      <c r="B86" s="80" t="s">
        <v>73</v>
      </c>
      <c r="C86" s="81" t="s">
        <v>116</v>
      </c>
      <c r="D86" s="105">
        <f>SUMIF($F$10:$F$36,B86,$J$10:$J$36)</f>
        <v>4.5137421169263741</v>
      </c>
      <c r="E86" s="82">
        <f>SUMIF($F$10:$F$36,B86,$K$10:$K$36)</f>
        <v>4.1602225746771353</v>
      </c>
      <c r="F86" s="81" t="s">
        <v>128</v>
      </c>
      <c r="G86" s="83" t="s">
        <v>131</v>
      </c>
      <c r="H86" s="83" t="s">
        <v>102</v>
      </c>
      <c r="I86" s="83" t="s">
        <v>136</v>
      </c>
      <c r="J86" s="82">
        <f>YEAR(VLOOKUP(B86,$F$10:$N$36,8,FALSE))</f>
        <v>2032</v>
      </c>
      <c r="L86" s="82">
        <f ca="1">YEAR(VLOOKUP(B86,$F$10:$N$36,9,FALSE)*365+TODAY())</f>
        <v>2028</v>
      </c>
      <c r="M86" s="83" t="s">
        <v>169</v>
      </c>
      <c r="Y86" s="14">
        <v>2027</v>
      </c>
      <c r="Z86" s="14" t="s">
        <v>169</v>
      </c>
    </row>
    <row r="87" spans="2:26" ht="15.75">
      <c r="B87" s="80" t="s">
        <v>71</v>
      </c>
      <c r="C87" s="81" t="s">
        <v>115</v>
      </c>
      <c r="D87" s="105">
        <f>SUMIF($F$10:$F$36,B87,$J$10:$J$36)</f>
        <v>1.0679468564802639</v>
      </c>
      <c r="E87" s="82">
        <f>SUMIF($F$10:$F$36,B87,$K$10:$K$36)</f>
        <v>0.98430448745043941</v>
      </c>
      <c r="F87" s="81" t="s">
        <v>128</v>
      </c>
      <c r="G87" s="83" t="s">
        <v>131</v>
      </c>
      <c r="H87" s="83" t="s">
        <v>102</v>
      </c>
      <c r="I87" s="83" t="s">
        <v>136</v>
      </c>
      <c r="J87" s="82">
        <f>YEAR(VLOOKUP(B87,$F$10:$N$36,8,FALSE))</f>
        <v>2032</v>
      </c>
      <c r="L87" s="82">
        <f ca="1">YEAR(VLOOKUP(B87,$F$10:$N$36,9,FALSE)*365+TODAY())</f>
        <v>2028</v>
      </c>
      <c r="M87" s="83" t="s">
        <v>169</v>
      </c>
      <c r="Y87" s="14">
        <v>2027</v>
      </c>
      <c r="Z87" s="14" t="s">
        <v>169</v>
      </c>
    </row>
    <row r="88" spans="2:26" ht="15.75">
      <c r="B88" s="80" t="s">
        <v>69</v>
      </c>
      <c r="C88" s="81" t="s">
        <v>117</v>
      </c>
      <c r="D88" s="105">
        <f>SUMIF($F$10:$F$36,B88,$J$10:$J$36)</f>
        <v>4.5137421169263741</v>
      </c>
      <c r="E88" s="82">
        <f>SUMIF($F$10:$F$36,B88,$K$10:$K$36)</f>
        <v>4.1602225746771353</v>
      </c>
      <c r="F88" s="81" t="s">
        <v>128</v>
      </c>
      <c r="G88" s="83" t="s">
        <v>131</v>
      </c>
      <c r="H88" s="83" t="s">
        <v>102</v>
      </c>
      <c r="I88" s="83" t="s">
        <v>138</v>
      </c>
      <c r="J88" s="82">
        <f>YEAR(VLOOKUP(B88,$F$10:$N$36,8,FALSE))</f>
        <v>2032</v>
      </c>
      <c r="L88" s="82">
        <f ca="1">YEAR(VLOOKUP(B88,$F$10:$N$36,9,FALSE)*365+TODAY())</f>
        <v>2028</v>
      </c>
      <c r="M88" s="83" t="s">
        <v>169</v>
      </c>
      <c r="Y88" s="14">
        <v>2027</v>
      </c>
      <c r="Z88" s="14" t="s">
        <v>169</v>
      </c>
    </row>
    <row r="89" spans="2:26" ht="15.75">
      <c r="B89" s="80" t="s">
        <v>82</v>
      </c>
      <c r="C89" s="81" t="s">
        <v>118</v>
      </c>
      <c r="D89" s="105">
        <f>SUMIF($F$10:$F$36,B89,$J$10:$J$36)</f>
        <v>5.3550511583317091</v>
      </c>
      <c r="E89" s="82">
        <f>SUMIF($F$10:$F$36,B89,$K$10:$K$36)</f>
        <v>4.935639684398458</v>
      </c>
      <c r="F89" s="81" t="s">
        <v>129</v>
      </c>
      <c r="G89" s="83" t="s">
        <v>131</v>
      </c>
      <c r="H89" s="83" t="s">
        <v>103</v>
      </c>
      <c r="I89" s="83" t="s">
        <v>136</v>
      </c>
      <c r="J89" s="82">
        <f>YEAR(VLOOKUP(B89,$F$10:$N$36,8,FALSE))</f>
        <v>2031</v>
      </c>
      <c r="L89" s="82">
        <f ca="1">YEAR(VLOOKUP(B89,$F$10:$N$36,9,FALSE)*365+TODAY())</f>
        <v>2028</v>
      </c>
      <c r="M89" s="83" t="s">
        <v>169</v>
      </c>
      <c r="Y89" s="14">
        <v>2028</v>
      </c>
      <c r="Z89" s="14" t="s">
        <v>176</v>
      </c>
    </row>
    <row r="90" spans="2:26" ht="15.75">
      <c r="B90" s="80" t="s">
        <v>172</v>
      </c>
      <c r="C90" s="81" t="s">
        <v>178</v>
      </c>
      <c r="D90" s="105">
        <f>SUMIF($F$10:$F$36,B90,$J$10:$J$36)</f>
        <v>3.9710944741118834</v>
      </c>
      <c r="E90" s="82">
        <f>SUMIF($F$10:$F$36,B90,$K$10:$K$36)</f>
        <v>3.6600754871272061</v>
      </c>
      <c r="F90" s="81" t="s">
        <v>127</v>
      </c>
      <c r="G90" s="83" t="s">
        <v>133</v>
      </c>
      <c r="H90" s="83" t="s">
        <v>102</v>
      </c>
      <c r="I90" s="83" t="s">
        <v>136</v>
      </c>
      <c r="J90" s="82">
        <f>YEAR(VLOOKUP(B90,$F$10:$N$36,8,FALSE))</f>
        <v>2033</v>
      </c>
      <c r="L90" s="82">
        <f ca="1">YEAR(VLOOKUP(B90,$F$10:$N$36,9,FALSE)*365+TODAY())</f>
        <v>2028</v>
      </c>
      <c r="M90" s="83" t="s">
        <v>176</v>
      </c>
      <c r="Y90" s="14">
        <v>2028</v>
      </c>
      <c r="Z90" s="14" t="s">
        <v>176</v>
      </c>
    </row>
    <row r="91" spans="2:26" ht="15.75">
      <c r="B91" s="80" t="s">
        <v>174</v>
      </c>
      <c r="C91" s="81" t="s">
        <v>179</v>
      </c>
      <c r="D91" s="105">
        <f>SUMIF($F$10:$F$36,B91,$J$10:$J$36)</f>
        <v>4.1870337640519102</v>
      </c>
      <c r="E91" s="82">
        <f>SUMIF($F$10:$F$36,B91,$K$10:$K$36)</f>
        <v>3.8591022559360506</v>
      </c>
      <c r="F91" s="81" t="s">
        <v>127</v>
      </c>
      <c r="G91" s="83" t="s">
        <v>133</v>
      </c>
      <c r="H91" s="83" t="s">
        <v>102</v>
      </c>
      <c r="I91" s="83" t="s">
        <v>136</v>
      </c>
      <c r="J91" s="82">
        <f>YEAR(VLOOKUP(B91,$F$10:$N$36,8,FALSE))</f>
        <v>2033</v>
      </c>
      <c r="L91" s="82">
        <f ca="1">YEAR(VLOOKUP(B91,$F$10:$N$36,9,FALSE)*365+TODAY())</f>
        <v>2028</v>
      </c>
      <c r="M91" s="83" t="s">
        <v>176</v>
      </c>
      <c r="Y91" s="14">
        <v>2027</v>
      </c>
      <c r="Z91" s="14" t="s">
        <v>169</v>
      </c>
    </row>
    <row r="92" spans="2:26" ht="15.75">
      <c r="B92" s="80" t="s">
        <v>206</v>
      </c>
      <c r="C92" s="81" t="s">
        <v>208</v>
      </c>
      <c r="D92" s="105">
        <f>SUMIF($F$10:$F$36,B92,$J$10:$J$36)</f>
        <v>6.8158016670841999</v>
      </c>
      <c r="E92" s="82">
        <f>SUMIF($F$10:$F$36,B92,$K$10:$K$36)</f>
        <v>6.2819831584074199</v>
      </c>
      <c r="F92" s="81" t="s">
        <v>129</v>
      </c>
      <c r="G92" s="83" t="s">
        <v>132</v>
      </c>
      <c r="H92" s="83" t="s">
        <v>103</v>
      </c>
      <c r="I92" s="83" t="s">
        <v>209</v>
      </c>
      <c r="J92" s="82">
        <f>YEAR(VLOOKUP(B92,$F$10:$N$36,8,FALSE))</f>
        <v>2029</v>
      </c>
      <c r="L92" s="82">
        <f ca="1">YEAR(VLOOKUP(B92,$F$10:$N$36,9,FALSE)*365+TODAY())</f>
        <v>2029</v>
      </c>
      <c r="M92" s="83" t="s">
        <v>176</v>
      </c>
    </row>
    <row r="93" spans="2:26" ht="15.75">
      <c r="B93" s="80" t="s">
        <v>63</v>
      </c>
      <c r="C93" s="81" t="s">
        <v>119</v>
      </c>
      <c r="D93" s="82">
        <f>SUMIF($F$10:$F$36,B93,$J$10:$J$36)</f>
        <v>2.8753113618945654</v>
      </c>
      <c r="E93" s="82">
        <f>SUMIF($F$10:$F$36,B93,$K$10:$K$36)</f>
        <v>2.6501148995913151</v>
      </c>
      <c r="F93" s="81" t="s">
        <v>127</v>
      </c>
      <c r="G93" s="83" t="s">
        <v>132</v>
      </c>
      <c r="H93" s="83" t="s">
        <v>102</v>
      </c>
      <c r="I93" s="83" t="s">
        <v>138</v>
      </c>
      <c r="J93" s="82">
        <f>YEAR(VLOOKUP(B93,$F$10:$N$36,8,FALSE))</f>
        <v>2031</v>
      </c>
      <c r="L93" s="82">
        <f ca="1">YEAR(VLOOKUP(B93,$F$10:$N$36,9,FALSE)*365+TODAY())</f>
        <v>2028</v>
      </c>
      <c r="M93" s="83" t="s">
        <v>169</v>
      </c>
      <c r="Y93" s="14">
        <v>2028</v>
      </c>
      <c r="Z93" s="14" t="s">
        <v>169</v>
      </c>
    </row>
    <row r="94" spans="2:26" ht="15.75">
      <c r="B94" s="80" t="s">
        <v>188</v>
      </c>
      <c r="C94" s="81" t="s">
        <v>192</v>
      </c>
      <c r="D94" s="82">
        <f>SUMIF($F$10:$F$36,B94,$J$10:$J$36)</f>
        <v>1.548869014231183</v>
      </c>
      <c r="E94" s="82">
        <f>SUMIF($F$10:$F$36,B94,$K$10:$K$36)</f>
        <v>1.4275604745027557</v>
      </c>
      <c r="F94" s="81" t="s">
        <v>128</v>
      </c>
      <c r="G94" s="83" t="s">
        <v>132</v>
      </c>
      <c r="H94" s="83" t="s">
        <v>102</v>
      </c>
      <c r="I94" s="83" t="s">
        <v>137</v>
      </c>
      <c r="J94" s="82">
        <f>YEAR(VLOOKUP(B94,$F$10:$N$36,8,FALSE))</f>
        <v>2032</v>
      </c>
      <c r="L94" s="82">
        <f ca="1">YEAR(VLOOKUP(B94,$F$10:$N$36,9,FALSE)*365+TODAY())</f>
        <v>2028</v>
      </c>
      <c r="M94" s="83" t="s">
        <v>169</v>
      </c>
      <c r="Y94" s="14">
        <v>2026</v>
      </c>
      <c r="Z94" s="14" t="s">
        <v>176</v>
      </c>
    </row>
    <row r="95" spans="2:26" ht="15.75">
      <c r="B95" s="80" t="s">
        <v>75</v>
      </c>
      <c r="C95" s="81" t="s">
        <v>120</v>
      </c>
      <c r="D95" s="105">
        <f>SUMIF($F$10:$F$36,B95,$J$10:$J$36)</f>
        <v>2.7508198558164034</v>
      </c>
      <c r="E95" s="82">
        <f>SUMIF($F$10:$F$36,B95,$K$10:$K$36)</f>
        <v>2.5353736581721895</v>
      </c>
      <c r="F95" s="81" t="s">
        <v>128</v>
      </c>
      <c r="G95" s="83" t="s">
        <v>132</v>
      </c>
      <c r="H95" s="83" t="s">
        <v>102</v>
      </c>
      <c r="I95" s="83" t="s">
        <v>137</v>
      </c>
      <c r="J95" s="82">
        <f>YEAR(VLOOKUP(B95,$F$10:$N$36,8,FALSE))</f>
        <v>2032</v>
      </c>
      <c r="L95" s="82">
        <f ca="1">YEAR(VLOOKUP(B95,$F$10:$N$36,9,FALSE)*365+TODAY())</f>
        <v>2028</v>
      </c>
      <c r="M95" s="83" t="s">
        <v>169</v>
      </c>
      <c r="Y95" s="14">
        <v>2027</v>
      </c>
      <c r="Z95" s="14" t="s">
        <v>169</v>
      </c>
    </row>
    <row r="96" spans="2:26" ht="15.75">
      <c r="B96" s="80" t="s">
        <v>200</v>
      </c>
      <c r="C96" s="81" t="s">
        <v>202</v>
      </c>
      <c r="D96" s="105">
        <f>SUMIF($F$10:$F$36,B96,$J$10:$J$36)</f>
        <v>2.5767400797547877</v>
      </c>
      <c r="E96" s="82">
        <f>SUMIF($F$10:$F$36,B96,$K$10:$K$36)</f>
        <v>2.374927935885462</v>
      </c>
      <c r="F96" s="81" t="s">
        <v>129</v>
      </c>
      <c r="G96" s="83" t="s">
        <v>131</v>
      </c>
      <c r="H96" s="83" t="s">
        <v>103</v>
      </c>
      <c r="I96" s="83" t="s">
        <v>136</v>
      </c>
      <c r="J96" s="82">
        <f>YEAR(VLOOKUP(B96,$F$10:$N$36,8,FALSE))</f>
        <v>2034</v>
      </c>
      <c r="L96" s="82">
        <f ca="1">YEAR(VLOOKUP(B96,$F$10:$N$36,9,FALSE)*365+TODAY())</f>
        <v>2029</v>
      </c>
      <c r="M96" s="83" t="s">
        <v>169</v>
      </c>
    </row>
    <row r="97" spans="1:26" ht="15.75">
      <c r="B97" s="80" t="s">
        <v>85</v>
      </c>
      <c r="C97" s="81" t="s">
        <v>123</v>
      </c>
      <c r="D97" s="105">
        <f>SUMIF($F$10:$F$36,B97,$J$10:$J$36)</f>
        <v>2.1108663592482624</v>
      </c>
      <c r="E97" s="82">
        <f>SUMIF($F$10:$F$36,B97,$K$10:$K$36)</f>
        <v>1.9455417816051539</v>
      </c>
      <c r="F97" s="81" t="s">
        <v>129</v>
      </c>
      <c r="G97" s="83" t="s">
        <v>131</v>
      </c>
      <c r="H97" s="84" t="s">
        <v>103</v>
      </c>
      <c r="I97" s="83" t="s">
        <v>136</v>
      </c>
      <c r="J97" s="82">
        <f>YEAR(VLOOKUP(B97,$F$10:$N$36,8,FALSE))</f>
        <v>2032</v>
      </c>
      <c r="L97" s="82">
        <f ca="1">YEAR(VLOOKUP(B97,$F$10:$N$36,9,FALSE)*365+TODAY())</f>
        <v>2028</v>
      </c>
      <c r="M97" s="83" t="s">
        <v>169</v>
      </c>
      <c r="Y97" s="14">
        <v>2028</v>
      </c>
      <c r="Z97" s="14" t="s">
        <v>169</v>
      </c>
    </row>
    <row r="98" spans="1:26" ht="15.75">
      <c r="B98" s="80" t="s">
        <v>77</v>
      </c>
      <c r="C98" s="81" t="s">
        <v>121</v>
      </c>
      <c r="D98" s="105">
        <f>SUMIF($F$10:$F$36,B98,$J$10:$J$36)</f>
        <v>1.4131060756024709</v>
      </c>
      <c r="E98" s="82">
        <f>SUMIF($F$10:$F$36,B98,$K$10:$K$36)</f>
        <v>1.3024305872702358</v>
      </c>
      <c r="F98" s="81" t="s">
        <v>128</v>
      </c>
      <c r="G98" s="83" t="s">
        <v>132</v>
      </c>
      <c r="H98" s="83" t="s">
        <v>102</v>
      </c>
      <c r="I98" s="83" t="s">
        <v>137</v>
      </c>
      <c r="J98" s="82">
        <f>YEAR(VLOOKUP(B98,$F$10:$N$36,8,FALSE))</f>
        <v>2032</v>
      </c>
      <c r="L98" s="82">
        <f ca="1">YEAR(VLOOKUP(B98,$F$10:$N$36,9,FALSE)*365+TODAY())</f>
        <v>2028</v>
      </c>
      <c r="M98" s="83" t="s">
        <v>169</v>
      </c>
      <c r="Y98" s="14">
        <v>2027</v>
      </c>
      <c r="Z98" s="14" t="s">
        <v>169</v>
      </c>
    </row>
    <row r="99" spans="1:26" ht="15.75">
      <c r="B99" s="80" t="s">
        <v>79</v>
      </c>
      <c r="C99" s="81" t="s">
        <v>122</v>
      </c>
      <c r="D99" s="105">
        <f>SUMIF($F$10:$F$36,B99,$J$10:$J$36)</f>
        <v>1.3796726912462152</v>
      </c>
      <c r="E99" s="82">
        <f>SUMIF($F$10:$F$36,B99,$K$10:$K$36)</f>
        <v>1.2716157297210706</v>
      </c>
      <c r="F99" s="81" t="s">
        <v>128</v>
      </c>
      <c r="G99" s="83" t="s">
        <v>132</v>
      </c>
      <c r="H99" s="83" t="s">
        <v>102</v>
      </c>
      <c r="I99" s="83" t="s">
        <v>137</v>
      </c>
      <c r="J99" s="82">
        <f>YEAR(VLOOKUP(B99,$F$10:$N$36,8,FALSE))</f>
        <v>2032</v>
      </c>
      <c r="L99" s="82">
        <f ca="1">YEAR(VLOOKUP(B99,$F$10:$N$36,9,FALSE)*365+TODAY())</f>
        <v>2028</v>
      </c>
      <c r="M99" s="83" t="s">
        <v>169</v>
      </c>
      <c r="Y99" s="14">
        <v>2027</v>
      </c>
      <c r="Z99" s="14" t="s">
        <v>169</v>
      </c>
    </row>
    <row r="100" spans="1:26" ht="15.75">
      <c r="B100" s="80" t="s">
        <v>155</v>
      </c>
      <c r="C100" s="81" t="s">
        <v>161</v>
      </c>
      <c r="D100" s="82">
        <f>SUMIF($F$10:$F$36,B100,$J$10:$J$36)</f>
        <v>0.79654272559624895</v>
      </c>
      <c r="E100" s="82">
        <f>SUMIF($F$10:$F$36,B100,$K$10:$K$36)</f>
        <v>0.73415692409492228</v>
      </c>
      <c r="F100" s="81" t="s">
        <v>128</v>
      </c>
      <c r="G100" s="83" t="s">
        <v>131</v>
      </c>
      <c r="H100" s="84" t="s">
        <v>102</v>
      </c>
      <c r="I100" s="83" t="s">
        <v>138</v>
      </c>
      <c r="J100" s="82">
        <f>YEAR(VLOOKUP(B100,$F$10:$N$36,8,FALSE))</f>
        <v>2032</v>
      </c>
      <c r="L100" s="82">
        <f ca="1">YEAR(VLOOKUP(B100,$F$10:$N$36,9,FALSE)*365+TODAY())</f>
        <v>2028</v>
      </c>
      <c r="M100" s="83" t="s">
        <v>169</v>
      </c>
      <c r="Y100" s="14">
        <v>2027</v>
      </c>
      <c r="Z100" s="14" t="s">
        <v>169</v>
      </c>
    </row>
    <row r="101" spans="1:26" ht="15.75">
      <c r="B101" s="80" t="s">
        <v>156</v>
      </c>
      <c r="C101" s="81" t="s">
        <v>162</v>
      </c>
      <c r="D101" s="82">
        <f>SUMIF($F$10:$F$36,B101,$J$10:$J$36)</f>
        <v>0.18846120944129402</v>
      </c>
      <c r="E101" s="82">
        <f>SUMIF($F$10:$F$36,B101,$K$10:$K$36)</f>
        <v>0.17370079141838929</v>
      </c>
      <c r="F101" s="81" t="s">
        <v>128</v>
      </c>
      <c r="G101" s="83" t="s">
        <v>131</v>
      </c>
      <c r="H101" s="84" t="s">
        <v>102</v>
      </c>
      <c r="I101" s="83" t="s">
        <v>136</v>
      </c>
      <c r="J101" s="82">
        <f>YEAR(VLOOKUP(B101,$F$10:$N$36,8,FALSE))</f>
        <v>2032</v>
      </c>
      <c r="L101" s="82">
        <f ca="1">YEAR(VLOOKUP(B101,$F$10:$N$36,9,FALSE)*365+TODAY())</f>
        <v>2028</v>
      </c>
      <c r="M101" s="83" t="s">
        <v>169</v>
      </c>
    </row>
    <row r="102" spans="1:26" ht="15.75">
      <c r="B102" s="80" t="s">
        <v>157</v>
      </c>
      <c r="C102" s="81" t="s">
        <v>163</v>
      </c>
      <c r="D102" s="82">
        <f>SUMIF($F$10:$F$36,B102,$J$10:$J$36)</f>
        <v>0.79654272559624895</v>
      </c>
      <c r="E102" s="82">
        <f>SUMIF($F$10:$F$36,B102,$K$10:$K$36)</f>
        <v>0.73415692409492228</v>
      </c>
      <c r="F102" s="81" t="s">
        <v>128</v>
      </c>
      <c r="G102" s="83" t="s">
        <v>131</v>
      </c>
      <c r="H102" s="84" t="s">
        <v>102</v>
      </c>
      <c r="I102" s="83" t="s">
        <v>136</v>
      </c>
      <c r="J102" s="82">
        <f>YEAR(VLOOKUP(B102,$F$10:$N$36,8,FALSE))</f>
        <v>2032</v>
      </c>
      <c r="L102" s="82">
        <f ca="1">YEAR(VLOOKUP(B102,$F$10:$N$36,9,FALSE)*365+TODAY())</f>
        <v>2028</v>
      </c>
      <c r="M102" s="83" t="s">
        <v>169</v>
      </c>
    </row>
    <row r="103" spans="1:26" ht="15.75">
      <c r="B103" s="80" t="s">
        <v>187</v>
      </c>
      <c r="C103" s="81" t="s">
        <v>191</v>
      </c>
      <c r="D103" s="82">
        <f>SUMIF($F$10:$F$36,B103,$J$10:$J$36)</f>
        <v>0.10346752084267888</v>
      </c>
      <c r="E103" s="82">
        <f>SUMIF($F$10:$F$36,B103,$K$10:$K$36)</f>
        <v>9.5363869890002159E-2</v>
      </c>
      <c r="F103" s="81" t="s">
        <v>129</v>
      </c>
      <c r="G103" s="83" t="s">
        <v>131</v>
      </c>
      <c r="H103" s="84" t="s">
        <v>103</v>
      </c>
      <c r="I103" s="83" t="s">
        <v>136</v>
      </c>
      <c r="J103" s="82">
        <f>YEAR(VLOOKUP(B103,$F$10:$N$36,8,FALSE))</f>
        <v>2032</v>
      </c>
      <c r="L103" s="82">
        <f ca="1">YEAR(VLOOKUP(B103,$F$10:$N$36,9,FALSE)*365+TODAY())</f>
        <v>2028</v>
      </c>
      <c r="M103" s="83" t="s">
        <v>169</v>
      </c>
    </row>
    <row r="104" spans="1:26" ht="15.75">
      <c r="B104" s="80"/>
      <c r="C104" s="81"/>
      <c r="D104" s="82"/>
      <c r="E104" s="82"/>
      <c r="F104" s="81"/>
      <c r="G104" s="83"/>
      <c r="H104" s="83"/>
      <c r="I104" s="83"/>
      <c r="J104" s="82"/>
      <c r="L104" s="82"/>
      <c r="M104" s="83"/>
    </row>
    <row r="105" spans="1:26" ht="15.75">
      <c r="B105" s="85" t="s">
        <v>181</v>
      </c>
      <c r="C105" s="81" t="s">
        <v>145</v>
      </c>
      <c r="D105" s="83" t="s">
        <v>134</v>
      </c>
      <c r="E105" s="81"/>
      <c r="F105" s="83" t="s">
        <v>101</v>
      </c>
      <c r="G105" s="81" t="s">
        <v>145</v>
      </c>
      <c r="H105" s="86"/>
      <c r="I105" s="86"/>
      <c r="J105" s="79"/>
    </row>
    <row r="106" spans="1:26" ht="15.75">
      <c r="B106" s="85" t="s">
        <v>169</v>
      </c>
      <c r="C106" s="81">
        <f>SUMIF($M$78:$M$103,B106,$E$78:$E$103)</f>
        <v>86.198839098529362</v>
      </c>
      <c r="D106" s="85" t="s">
        <v>131</v>
      </c>
      <c r="E106" s="81">
        <f>SUMIF($G$78:$G$103,D106,$E$78:$E$103)</f>
        <v>58.483508220486748</v>
      </c>
      <c r="F106" s="85" t="s">
        <v>102</v>
      </c>
      <c r="G106" s="91">
        <f>SUMIF($H$78:$H$103,F106,$E$78:$E$103)</f>
        <v>73.975118920792198</v>
      </c>
      <c r="H106" s="86"/>
      <c r="I106" s="86"/>
      <c r="J106" s="79"/>
    </row>
    <row r="107" spans="1:26" ht="15.75">
      <c r="B107" s="85" t="s">
        <v>176</v>
      </c>
      <c r="C107" s="81">
        <f>SUMIF($M$78:$M$103,B107,$E$78:$E$103)</f>
        <v>13.801160901470677</v>
      </c>
      <c r="D107" s="85" t="s">
        <v>132</v>
      </c>
      <c r="E107" s="81">
        <f>SUMIF($G$78:$G$103,D107,$E$78:$E$103)</f>
        <v>33.997314036450021</v>
      </c>
      <c r="F107" s="85" t="s">
        <v>103</v>
      </c>
      <c r="G107" s="91">
        <f>SUMIF($H$78:$H$103,F107,$E$78:$E$103)</f>
        <v>26.024881079207823</v>
      </c>
      <c r="H107" s="86"/>
      <c r="I107" s="86"/>
      <c r="J107" s="79"/>
    </row>
    <row r="108" spans="1:26" ht="15.75">
      <c r="A108" s="79"/>
      <c r="B108" s="85"/>
      <c r="C108" s="81"/>
      <c r="D108" s="85" t="s">
        <v>133</v>
      </c>
      <c r="E108" s="81">
        <f>SUMIF($G$78:$G$103,D108,$E$78:$E$103)</f>
        <v>7.5191777430632563</v>
      </c>
      <c r="F108" s="81"/>
      <c r="G108" s="81"/>
      <c r="H108" s="86"/>
      <c r="I108" s="86"/>
      <c r="J108" s="79"/>
    </row>
    <row r="109" spans="1:26" ht="15.75">
      <c r="A109" s="79"/>
      <c r="B109" s="85"/>
      <c r="C109" s="81"/>
      <c r="D109" s="81"/>
      <c r="E109" s="81"/>
      <c r="F109" s="81"/>
      <c r="G109" s="81"/>
      <c r="H109" s="86"/>
      <c r="I109" s="86"/>
      <c r="J109" s="79"/>
    </row>
    <row r="110" spans="1:26" ht="15.75">
      <c r="A110" s="79"/>
      <c r="B110" s="79"/>
      <c r="C110" s="81"/>
      <c r="D110" s="81"/>
      <c r="E110" s="81"/>
      <c r="F110" s="81"/>
      <c r="G110" s="81"/>
      <c r="H110" s="86"/>
      <c r="I110" s="86"/>
      <c r="J110" s="79"/>
    </row>
    <row r="111" spans="1:26" ht="15.75">
      <c r="A111" s="79"/>
      <c r="B111" s="79"/>
      <c r="C111" s="81"/>
      <c r="D111" s="81"/>
      <c r="E111" s="81"/>
      <c r="F111" s="81"/>
      <c r="G111" s="81"/>
      <c r="H111" s="86"/>
      <c r="I111" s="86"/>
      <c r="J111" s="79"/>
    </row>
    <row r="112" spans="1:26" ht="15.75">
      <c r="A112" s="79"/>
      <c r="B112" s="78" t="s">
        <v>141</v>
      </c>
      <c r="C112" s="78" t="s">
        <v>142</v>
      </c>
      <c r="D112" s="78" t="s">
        <v>143</v>
      </c>
      <c r="E112" s="81"/>
      <c r="F112" s="81"/>
      <c r="G112" s="81"/>
      <c r="H112" s="86"/>
      <c r="I112" s="86"/>
      <c r="J112" s="79"/>
    </row>
    <row r="113" spans="1:10" ht="15.75">
      <c r="A113" s="79"/>
      <c r="B113" s="82">
        <v>2026</v>
      </c>
      <c r="C113" s="82">
        <f>SUMIF(J$78:J$103,B113,$E$78:$E$103)</f>
        <v>0</v>
      </c>
      <c r="D113" s="82">
        <f ca="1">SUMIF(L$78:L$103,B113,$E$78:$E$103)</f>
        <v>0</v>
      </c>
      <c r="E113" s="81"/>
      <c r="F113" s="81"/>
      <c r="G113" s="81"/>
      <c r="H113" s="86"/>
      <c r="I113" s="86"/>
      <c r="J113" s="79"/>
    </row>
    <row r="114" spans="1:10" ht="15.75">
      <c r="A114" s="79"/>
      <c r="B114" s="82">
        <v>2027</v>
      </c>
      <c r="C114" s="82">
        <f>SUMIF(J$78:J$103,B114,$E$78:$E$103)</f>
        <v>0</v>
      </c>
      <c r="D114" s="82">
        <f ca="1">SUMIF(L$78:L$103,B114,$E$78:$E$103)</f>
        <v>0</v>
      </c>
      <c r="E114" s="81"/>
      <c r="F114" s="81"/>
      <c r="G114" s="81"/>
      <c r="H114" s="86"/>
      <c r="I114" s="86"/>
      <c r="J114" s="79"/>
    </row>
    <row r="115" spans="1:10" ht="15.75">
      <c r="A115" s="79"/>
      <c r="B115" s="82">
        <v>2028</v>
      </c>
      <c r="C115" s="82">
        <f>SUMIF(J$78:J$103,B115,$E$78:$E$103)</f>
        <v>0</v>
      </c>
      <c r="D115" s="82">
        <f ca="1">SUMIF(L$78:L$103,B115,$E$78:$E$103)</f>
        <v>53.157818233412428</v>
      </c>
      <c r="E115" s="81"/>
      <c r="F115" s="81"/>
      <c r="G115" s="81"/>
      <c r="H115" s="86"/>
      <c r="I115" s="86"/>
      <c r="J115" s="79"/>
    </row>
    <row r="116" spans="1:10" ht="15.75">
      <c r="A116" s="82">
        <v>2033</v>
      </c>
      <c r="B116" s="82">
        <v>2029</v>
      </c>
      <c r="C116" s="82">
        <f>SUMIF(J$78:J$103,B116,$E$78:$E$103)</f>
        <v>6.2819831584074199</v>
      </c>
      <c r="D116" s="82">
        <f ca="1">SUMIF(L$78:L$103,B116,$E$78:$E$103)</f>
        <v>19.048335743314212</v>
      </c>
      <c r="E116" s="81"/>
      <c r="F116" s="81"/>
      <c r="G116" s="81"/>
      <c r="H116" s="86"/>
      <c r="I116" s="86"/>
      <c r="J116" s="79"/>
    </row>
    <row r="117" spans="1:10" ht="15.75">
      <c r="B117" s="82">
        <v>2030</v>
      </c>
      <c r="C117" s="82">
        <f>SUMIF(J$78:J$103,B117,$E$78:$E$103)</f>
        <v>0</v>
      </c>
      <c r="D117" s="82">
        <f ca="1">SUMIF(L$78:L$103,B117,$E$78:$E$103)</f>
        <v>0</v>
      </c>
      <c r="E117" s="81"/>
      <c r="F117" s="81"/>
      <c r="G117" s="81"/>
      <c r="H117" s="86"/>
      <c r="I117" s="86"/>
      <c r="J117" s="79"/>
    </row>
    <row r="118" spans="1:10" ht="15.75">
      <c r="B118" s="82">
        <v>2031</v>
      </c>
      <c r="C118" s="82">
        <f>SUMIF(J$78:J$103,B118,$E$78:$E$103)</f>
        <v>18.27566595824748</v>
      </c>
      <c r="D118" s="82">
        <f ca="1">SUMIF(L$78:L$103,B118,$E$78:$E$103)</f>
        <v>27.793846023273396</v>
      </c>
      <c r="F118" s="81"/>
      <c r="G118" s="81"/>
      <c r="H118" s="86"/>
      <c r="I118" s="86"/>
      <c r="J118" s="79"/>
    </row>
    <row r="119" spans="1:10" ht="15.75">
      <c r="B119" s="82">
        <v>2032</v>
      </c>
      <c r="C119" s="82">
        <f>SUMIF(J$78:J$103,B119,$E$78:$E$103)</f>
        <v>27.362974532101678</v>
      </c>
      <c r="D119" s="82">
        <f ca="1">SUMIF(L$78:L$103,B119,$E$78:$E$103)</f>
        <v>0</v>
      </c>
      <c r="F119" s="81"/>
      <c r="G119" s="81"/>
      <c r="H119" s="86"/>
      <c r="I119" s="86"/>
      <c r="J119" s="79"/>
    </row>
    <row r="120" spans="1:10" ht="15.75">
      <c r="B120" s="82" t="s">
        <v>144</v>
      </c>
      <c r="C120" s="82">
        <f>SUMIF(J$78:J$103,"&gt;="&amp;A116,$E$78:$E$103)</f>
        <v>48.079376351243447</v>
      </c>
      <c r="D120" s="82">
        <f ca="1">SUMIF(L$78:L$103,"&gt;="&amp;A116,$E$78:$E$103)</f>
        <v>0</v>
      </c>
      <c r="F120" s="81"/>
      <c r="G120" s="81"/>
      <c r="H120" s="86"/>
      <c r="I120" s="86"/>
      <c r="J120" s="79"/>
    </row>
    <row r="121" spans="1:10" ht="15.75">
      <c r="F121" s="81"/>
      <c r="G121" s="81"/>
      <c r="H121" s="86"/>
      <c r="I121" s="86"/>
      <c r="J121" s="79"/>
    </row>
    <row r="122" spans="1:10" ht="15.75">
      <c r="F122" s="81"/>
      <c r="G122" s="81"/>
      <c r="H122" s="86"/>
      <c r="I122" s="86"/>
      <c r="J122" s="79"/>
    </row>
    <row r="123" spans="1:10" ht="15.75">
      <c r="F123" s="81"/>
      <c r="G123" s="81"/>
      <c r="H123" s="86"/>
      <c r="I123" s="86"/>
      <c r="J123" s="79"/>
    </row>
    <row r="124" spans="1:10" ht="15.75">
      <c r="F124" s="81"/>
      <c r="G124" s="81"/>
      <c r="H124" s="86"/>
      <c r="I124" s="86"/>
      <c r="J124" s="79"/>
    </row>
    <row r="125" spans="1:10" ht="15.75">
      <c r="F125" s="81"/>
      <c r="G125" s="81"/>
      <c r="H125" s="86"/>
      <c r="I125" s="86"/>
    </row>
  </sheetData>
  <autoFilter ref="B77:M103" xr:uid="{F7965D00-3265-4FC8-9D74-E9707B436E04}"/>
  <sortState xmlns:xlrd2="http://schemas.microsoft.com/office/spreadsheetml/2017/richdata2" ref="O78:Q104">
    <sortCondition descending="1" ref="Q78:Q104"/>
  </sortState>
  <mergeCells count="1">
    <mergeCell ref="B7:I7"/>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66629-8B92-4308-B98D-EEF8EE664D04}">
  <dimension ref="B1:V117"/>
  <sheetViews>
    <sheetView showGridLines="0" zoomScale="85" zoomScaleNormal="85" workbookViewId="0">
      <selection activeCell="N24" sqref="N24:N25"/>
    </sheetView>
  </sheetViews>
  <sheetFormatPr defaultColWidth="10.7109375" defaultRowHeight="17.45" customHeight="1"/>
  <cols>
    <col min="1" max="1" width="1.7109375" style="4" customWidth="1"/>
    <col min="2" max="5" width="10.7109375" style="4"/>
    <col min="6" max="7" width="0.85546875" style="5" customWidth="1"/>
    <col min="8" max="19" width="16.42578125" style="4" bestFit="1" customWidth="1"/>
    <col min="20" max="21" width="1.28515625" style="5" customWidth="1"/>
    <col min="22" max="22" width="15.7109375" style="4" customWidth="1"/>
    <col min="23" max="16384" width="10.7109375" style="4"/>
  </cols>
  <sheetData>
    <row r="1" spans="2:22" ht="9.9499999999999993" customHeight="1"/>
    <row r="6" spans="2:22" ht="17.45" customHeight="1">
      <c r="I6" s="9"/>
      <c r="J6" s="9"/>
      <c r="K6" s="9"/>
      <c r="L6" s="9"/>
      <c r="M6" s="9"/>
      <c r="N6" s="9"/>
      <c r="O6" s="9"/>
      <c r="P6" s="9"/>
      <c r="Q6" s="9"/>
      <c r="R6" s="9"/>
      <c r="S6" s="9"/>
    </row>
    <row r="7" spans="2:22" ht="17.45" customHeight="1">
      <c r="B7" s="18" t="s">
        <v>204</v>
      </c>
      <c r="C7" s="15"/>
      <c r="D7" s="15"/>
      <c r="E7" s="15"/>
      <c r="F7" s="16"/>
      <c r="G7" s="16"/>
      <c r="H7" s="17">
        <v>45658</v>
      </c>
      <c r="I7" s="17">
        <v>45689</v>
      </c>
      <c r="J7" s="17">
        <v>45717</v>
      </c>
      <c r="K7" s="17">
        <v>45748</v>
      </c>
      <c r="L7" s="17">
        <v>45778</v>
      </c>
      <c r="M7" s="17">
        <v>45809</v>
      </c>
      <c r="N7" s="17">
        <v>45839</v>
      </c>
      <c r="O7" s="17">
        <v>45870</v>
      </c>
      <c r="P7" s="17">
        <v>45901</v>
      </c>
      <c r="Q7" s="17">
        <v>45931</v>
      </c>
      <c r="R7" s="17">
        <v>45962</v>
      </c>
      <c r="S7" s="17">
        <v>45992</v>
      </c>
      <c r="T7" s="16"/>
      <c r="V7" s="19">
        <v>2025</v>
      </c>
    </row>
    <row r="8" spans="2:22" ht="3" customHeight="1">
      <c r="B8" s="3"/>
      <c r="C8" s="6"/>
      <c r="D8" s="6"/>
      <c r="E8" s="6"/>
      <c r="H8" s="8"/>
      <c r="I8" s="8"/>
      <c r="J8" s="8"/>
      <c r="K8" s="8"/>
      <c r="L8" s="8"/>
      <c r="M8" s="8"/>
      <c r="N8" s="8"/>
      <c r="O8" s="8"/>
      <c r="P8" s="8"/>
      <c r="Q8" s="8"/>
      <c r="R8" s="8"/>
      <c r="S8" s="8"/>
      <c r="V8" s="7"/>
    </row>
    <row r="9" spans="2:22" ht="3" customHeight="1">
      <c r="B9" s="3"/>
      <c r="C9" s="6"/>
      <c r="D9" s="6"/>
      <c r="E9" s="6"/>
      <c r="H9" s="8"/>
      <c r="I9" s="8"/>
      <c r="J9" s="8"/>
      <c r="K9" s="8"/>
      <c r="L9" s="8"/>
      <c r="M9" s="8"/>
      <c r="N9" s="8"/>
      <c r="O9" s="8"/>
      <c r="P9" s="8"/>
      <c r="Q9" s="8"/>
      <c r="R9" s="8"/>
      <c r="S9" s="8"/>
      <c r="V9" s="7"/>
    </row>
    <row r="10" spans="2:22" ht="17.45" customHeight="1">
      <c r="B10" s="25" t="s">
        <v>24</v>
      </c>
      <c r="C10" s="25"/>
      <c r="D10" s="25"/>
      <c r="E10" s="25"/>
      <c r="H10" s="31">
        <f t="shared" ref="H10:S10" si="0">H11+H12</f>
        <v>4895888.4048178066</v>
      </c>
      <c r="I10" s="31">
        <f t="shared" si="0"/>
        <v>6148552.8436378222</v>
      </c>
      <c r="J10" s="31">
        <f t="shared" si="0"/>
        <v>5711254.4500000002</v>
      </c>
      <c r="K10" s="31">
        <f t="shared" si="0"/>
        <v>7234069.709999999</v>
      </c>
      <c r="L10" s="31">
        <f t="shared" si="0"/>
        <v>5198967.0399999991</v>
      </c>
      <c r="M10" s="31">
        <f t="shared" si="0"/>
        <v>4674747.4875865001</v>
      </c>
      <c r="N10" s="31">
        <f t="shared" si="0"/>
        <v>4521999.1715552397</v>
      </c>
      <c r="O10" s="31">
        <f t="shared" si="0"/>
        <v>0</v>
      </c>
      <c r="P10" s="31">
        <f t="shared" si="0"/>
        <v>0</v>
      </c>
      <c r="Q10" s="31">
        <f t="shared" si="0"/>
        <v>0</v>
      </c>
      <c r="R10" s="31">
        <f t="shared" si="0"/>
        <v>0</v>
      </c>
      <c r="S10" s="31">
        <f t="shared" si="0"/>
        <v>0</v>
      </c>
      <c r="V10" s="31">
        <f>V11+V12</f>
        <v>38385479.107597366</v>
      </c>
    </row>
    <row r="11" spans="2:22" ht="17.45" customHeight="1" thickBot="1">
      <c r="B11" s="26" t="s">
        <v>25</v>
      </c>
      <c r="C11" s="26"/>
      <c r="D11" s="26"/>
      <c r="E11" s="26"/>
      <c r="H11" s="32">
        <v>3399555.1814970803</v>
      </c>
      <c r="I11" s="32">
        <v>3429905.3269587602</v>
      </c>
      <c r="J11" s="32">
        <v>2576791.3512705369</v>
      </c>
      <c r="K11" s="32">
        <v>3294975.9490498216</v>
      </c>
      <c r="L11" s="32">
        <v>3136679.0351439798</v>
      </c>
      <c r="M11" s="32">
        <v>3354679.9771727351</v>
      </c>
      <c r="N11" s="32">
        <v>3750271.2240356398</v>
      </c>
      <c r="O11" s="32"/>
      <c r="P11" s="32"/>
      <c r="Q11" s="32"/>
      <c r="R11" s="32"/>
      <c r="S11" s="32"/>
      <c r="V11" s="32">
        <f>SUM(H11:S11)</f>
        <v>22942858.045128554</v>
      </c>
    </row>
    <row r="12" spans="2:22" ht="17.45" customHeight="1">
      <c r="B12" s="27" t="s">
        <v>26</v>
      </c>
      <c r="C12" s="27"/>
      <c r="D12" s="27"/>
      <c r="E12" s="27"/>
      <c r="H12" s="33">
        <v>1496333.2233207268</v>
      </c>
      <c r="I12" s="33">
        <v>2718647.5166790616</v>
      </c>
      <c r="J12" s="33">
        <v>3134463.0987294633</v>
      </c>
      <c r="K12" s="33">
        <v>3939093.7609501779</v>
      </c>
      <c r="L12" s="33">
        <v>2062288.0048560193</v>
      </c>
      <c r="M12" s="33">
        <v>1320067.5104137654</v>
      </c>
      <c r="N12" s="33">
        <v>771727.94751960004</v>
      </c>
      <c r="O12" s="33"/>
      <c r="P12" s="33"/>
      <c r="Q12" s="33"/>
      <c r="R12" s="33"/>
      <c r="S12" s="33"/>
      <c r="V12" s="33">
        <f>SUM(H12:S12)</f>
        <v>15442621.062468816</v>
      </c>
    </row>
    <row r="13" spans="2:22" ht="17.45" customHeight="1">
      <c r="B13" s="25" t="s">
        <v>8</v>
      </c>
      <c r="C13" s="25"/>
      <c r="D13" s="25"/>
      <c r="E13" s="25"/>
      <c r="H13" s="31">
        <f>SUM(H14:H16)</f>
        <v>159039.32999999827</v>
      </c>
      <c r="I13" s="31">
        <f t="shared" ref="I13:S13" si="1">SUM(I14:I16)</f>
        <v>231961.42999999344</v>
      </c>
      <c r="J13" s="31">
        <f t="shared" si="1"/>
        <v>347093.65000000707</v>
      </c>
      <c r="K13" s="31">
        <f t="shared" si="1"/>
        <v>155942.58000000013</v>
      </c>
      <c r="L13" s="31">
        <f t="shared" si="1"/>
        <v>146271.67000000059</v>
      </c>
      <c r="M13" s="31">
        <f t="shared" si="1"/>
        <v>220011.94999999925</v>
      </c>
      <c r="N13" s="31">
        <f t="shared" si="1"/>
        <v>102672.52999999933</v>
      </c>
      <c r="O13" s="31">
        <f t="shared" si="1"/>
        <v>0</v>
      </c>
      <c r="P13" s="31">
        <f t="shared" si="1"/>
        <v>0</v>
      </c>
      <c r="Q13" s="31">
        <f t="shared" si="1"/>
        <v>0</v>
      </c>
      <c r="R13" s="31">
        <f t="shared" si="1"/>
        <v>0</v>
      </c>
      <c r="S13" s="31">
        <f t="shared" si="1"/>
        <v>0</v>
      </c>
      <c r="V13" s="31">
        <f>SUM(V14:V16)</f>
        <v>1362993.1399999983</v>
      </c>
    </row>
    <row r="14" spans="2:22" ht="17.45" customHeight="1" thickBot="1">
      <c r="B14" s="26" t="s">
        <v>27</v>
      </c>
      <c r="C14" s="26"/>
      <c r="D14" s="26"/>
      <c r="E14" s="26"/>
      <c r="H14" s="32">
        <v>0</v>
      </c>
      <c r="I14" s="32">
        <v>0</v>
      </c>
      <c r="J14" s="32">
        <v>0</v>
      </c>
      <c r="K14" s="32">
        <v>0</v>
      </c>
      <c r="L14" s="32">
        <v>0</v>
      </c>
      <c r="M14" s="32">
        <v>0</v>
      </c>
      <c r="N14" s="32">
        <v>0</v>
      </c>
      <c r="O14" s="32"/>
      <c r="P14" s="32"/>
      <c r="Q14" s="32"/>
      <c r="R14" s="32"/>
      <c r="S14" s="32"/>
      <c r="V14" s="32">
        <f>SUM(H14:S14)</f>
        <v>0</v>
      </c>
    </row>
    <row r="15" spans="2:22" ht="17.45" customHeight="1" thickBot="1">
      <c r="B15" s="26" t="s">
        <v>4</v>
      </c>
      <c r="C15" s="26"/>
      <c r="D15" s="26"/>
      <c r="E15" s="26"/>
      <c r="H15" s="32">
        <v>75985.909999998286</v>
      </c>
      <c r="I15" s="32">
        <v>145664.95999999344</v>
      </c>
      <c r="J15" s="32">
        <v>122295.00000000745</v>
      </c>
      <c r="K15" s="32">
        <v>122403.41000000015</v>
      </c>
      <c r="L15" s="32">
        <v>100477.3900000006</v>
      </c>
      <c r="M15" s="32">
        <v>220011.94999999925</v>
      </c>
      <c r="N15" s="32">
        <v>102672.52999999933</v>
      </c>
      <c r="O15" s="32"/>
      <c r="P15" s="32"/>
      <c r="Q15" s="32"/>
      <c r="R15" s="32"/>
      <c r="S15" s="32"/>
      <c r="V15" s="32">
        <f>SUM(H15:S15)</f>
        <v>889511.14999999851</v>
      </c>
    </row>
    <row r="16" spans="2:22" ht="17.45" customHeight="1" thickBot="1">
      <c r="B16" s="27" t="s">
        <v>8</v>
      </c>
      <c r="C16" s="27"/>
      <c r="D16" s="27"/>
      <c r="E16" s="27"/>
      <c r="H16" s="33">
        <v>83053.42</v>
      </c>
      <c r="I16" s="33">
        <v>86296.47</v>
      </c>
      <c r="J16" s="33">
        <v>224798.64999999962</v>
      </c>
      <c r="K16" s="33">
        <v>33539.17</v>
      </c>
      <c r="L16" s="33">
        <v>45794.28</v>
      </c>
      <c r="M16" s="33">
        <v>0</v>
      </c>
      <c r="N16" s="33">
        <v>0</v>
      </c>
      <c r="O16" s="33"/>
      <c r="P16" s="33"/>
      <c r="Q16" s="33"/>
      <c r="R16" s="33"/>
      <c r="S16" s="33"/>
      <c r="V16" s="32">
        <f>SUM(H16:S16)</f>
        <v>473481.98999999964</v>
      </c>
    </row>
    <row r="17" spans="2:22" ht="17.45" customHeight="1">
      <c r="B17" s="25" t="s">
        <v>6</v>
      </c>
      <c r="C17" s="25"/>
      <c r="D17" s="25"/>
      <c r="E17" s="25"/>
      <c r="H17" s="31">
        <f t="shared" ref="H17:S17" si="2">SUM(H18:H19)</f>
        <v>-780421.15000000014</v>
      </c>
      <c r="I17" s="31">
        <f t="shared" si="2"/>
        <v>-798513.63999999873</v>
      </c>
      <c r="J17" s="31">
        <f t="shared" si="2"/>
        <v>-637937.58000000054</v>
      </c>
      <c r="K17" s="31">
        <f t="shared" si="2"/>
        <v>-634888.01999999967</v>
      </c>
      <c r="L17" s="31">
        <f t="shared" si="2"/>
        <v>-662702.55999999936</v>
      </c>
      <c r="M17" s="31">
        <f t="shared" si="2"/>
        <v>-3273618.2599999979</v>
      </c>
      <c r="N17" s="31">
        <f t="shared" si="2"/>
        <v>-1022013.3200000019</v>
      </c>
      <c r="O17" s="31">
        <f t="shared" si="2"/>
        <v>0</v>
      </c>
      <c r="P17" s="31">
        <f t="shared" si="2"/>
        <v>0</v>
      </c>
      <c r="Q17" s="31">
        <f t="shared" si="2"/>
        <v>0</v>
      </c>
      <c r="R17" s="31">
        <f t="shared" si="2"/>
        <v>0</v>
      </c>
      <c r="S17" s="31">
        <f t="shared" si="2"/>
        <v>0</v>
      </c>
      <c r="V17" s="31">
        <f>SUM(V18:V19)</f>
        <v>-7810094.5299999984</v>
      </c>
    </row>
    <row r="18" spans="2:22" ht="17.45" customHeight="1" thickBot="1">
      <c r="B18" s="26" t="s">
        <v>28</v>
      </c>
      <c r="C18" s="26"/>
      <c r="D18" s="26"/>
      <c r="E18" s="26"/>
      <c r="H18" s="32">
        <v>-347033.24</v>
      </c>
      <c r="I18" s="32">
        <v>-372816.75</v>
      </c>
      <c r="J18" s="32">
        <v>-330241.26999999996</v>
      </c>
      <c r="K18" s="32">
        <v>-325626.33999999997</v>
      </c>
      <c r="L18" s="32">
        <v>-367016.61000000004</v>
      </c>
      <c r="M18" s="32">
        <v>-2747277.55</v>
      </c>
      <c r="N18" s="32">
        <v>-330822.53000000003</v>
      </c>
      <c r="O18" s="32"/>
      <c r="P18" s="32"/>
      <c r="Q18" s="32"/>
      <c r="R18" s="32"/>
      <c r="S18" s="32"/>
      <c r="V18" s="32">
        <f>SUM(H18:S18)</f>
        <v>-4820834.29</v>
      </c>
    </row>
    <row r="19" spans="2:22" ht="17.45" customHeight="1">
      <c r="B19" s="27" t="s">
        <v>199</v>
      </c>
      <c r="C19" s="27"/>
      <c r="D19" s="27"/>
      <c r="E19" s="27"/>
      <c r="H19" s="33">
        <v>-433387.91000000015</v>
      </c>
      <c r="I19" s="33">
        <v>-425696.88999999873</v>
      </c>
      <c r="J19" s="33">
        <v>-307696.31000000052</v>
      </c>
      <c r="K19" s="33">
        <v>-309261.6799999997</v>
      </c>
      <c r="L19" s="33">
        <v>-295685.94999999925</v>
      </c>
      <c r="M19" s="33">
        <v>-526340.7099999981</v>
      </c>
      <c r="N19" s="33">
        <v>-691190.7900000019</v>
      </c>
      <c r="O19" s="33"/>
      <c r="P19" s="33"/>
      <c r="Q19" s="33"/>
      <c r="R19" s="33"/>
      <c r="S19" s="33"/>
      <c r="V19" s="33">
        <f>SUM(H19:S19)</f>
        <v>-2989260.2399999984</v>
      </c>
    </row>
    <row r="20" spans="2:22" ht="17.45" customHeight="1">
      <c r="B20" s="25" t="s">
        <v>20</v>
      </c>
      <c r="C20" s="25"/>
      <c r="D20" s="25"/>
      <c r="E20" s="25"/>
      <c r="H20" s="31">
        <f t="shared" ref="H20:S20" si="3">H10+H13+H17</f>
        <v>4274506.5848178044</v>
      </c>
      <c r="I20" s="31">
        <f t="shared" si="3"/>
        <v>5582000.6336378166</v>
      </c>
      <c r="J20" s="31">
        <f t="shared" si="3"/>
        <v>5420410.520000007</v>
      </c>
      <c r="K20" s="31">
        <f t="shared" si="3"/>
        <v>6755124.2699999996</v>
      </c>
      <c r="L20" s="31">
        <f t="shared" si="3"/>
        <v>4682536.1500000004</v>
      </c>
      <c r="M20" s="31">
        <f t="shared" si="3"/>
        <v>1621141.1775865015</v>
      </c>
      <c r="N20" s="31">
        <f t="shared" si="3"/>
        <v>3602658.3815552369</v>
      </c>
      <c r="O20" s="31">
        <f t="shared" si="3"/>
        <v>0</v>
      </c>
      <c r="P20" s="31">
        <f t="shared" si="3"/>
        <v>0</v>
      </c>
      <c r="Q20" s="31">
        <f t="shared" si="3"/>
        <v>0</v>
      </c>
      <c r="R20" s="31">
        <f t="shared" si="3"/>
        <v>0</v>
      </c>
      <c r="S20" s="31">
        <f t="shared" si="3"/>
        <v>0</v>
      </c>
      <c r="V20" s="31">
        <f>V10+V13+V17</f>
        <v>31938377.717597369</v>
      </c>
    </row>
    <row r="21" spans="2:22" ht="17.45" customHeight="1">
      <c r="B21" s="28" t="s">
        <v>7</v>
      </c>
      <c r="C21" s="28"/>
      <c r="D21" s="28"/>
      <c r="E21" s="28"/>
      <c r="H21" s="34">
        <v>4651732.53</v>
      </c>
      <c r="I21" s="34">
        <v>4651732.53</v>
      </c>
      <c r="J21" s="34">
        <v>4651732.53</v>
      </c>
      <c r="K21" s="34">
        <v>4651732.53</v>
      </c>
      <c r="L21" s="34">
        <v>4651732.53</v>
      </c>
      <c r="M21" s="34">
        <v>4651732.53</v>
      </c>
      <c r="N21" s="34">
        <v>4393302.9450000003</v>
      </c>
      <c r="O21" s="34"/>
      <c r="P21" s="34"/>
      <c r="Q21" s="34"/>
      <c r="R21" s="34"/>
      <c r="S21" s="34"/>
      <c r="V21" s="34">
        <f>SUM(H21:S21)</f>
        <v>32303698.125000004</v>
      </c>
    </row>
    <row r="22" spans="2:22" ht="17.45" customHeight="1" thickBot="1">
      <c r="B22" s="29" t="s">
        <v>148</v>
      </c>
      <c r="C22" s="29"/>
      <c r="D22" s="29"/>
      <c r="E22" s="29"/>
      <c r="H22" s="101">
        <v>8.2701571974002228E-2</v>
      </c>
      <c r="I22" s="101">
        <v>0.10799848310010281</v>
      </c>
      <c r="J22" s="101">
        <v>0.10487209736454917</v>
      </c>
      <c r="K22" s="101">
        <v>0.1306956451986718</v>
      </c>
      <c r="L22" s="101">
        <v>9.0595977043417847E-2</v>
      </c>
      <c r="M22" s="101">
        <v>3.1365239734191079E-2</v>
      </c>
      <c r="N22" s="101">
        <v>6.9702901499362716E-2</v>
      </c>
      <c r="O22" s="101"/>
      <c r="P22" s="101"/>
      <c r="Q22" s="101"/>
      <c r="R22" s="101"/>
      <c r="S22" s="101"/>
      <c r="V22" s="101">
        <f>AVERAGE(H22:S22)</f>
        <v>8.8275987987756807E-2</v>
      </c>
    </row>
    <row r="23" spans="2:22" ht="17.45" customHeight="1" thickBot="1">
      <c r="B23" s="29" t="s">
        <v>149</v>
      </c>
      <c r="C23" s="29"/>
      <c r="D23" s="29"/>
      <c r="E23" s="29"/>
      <c r="H23" s="101">
        <v>0.09</v>
      </c>
      <c r="I23" s="101">
        <v>0.09</v>
      </c>
      <c r="J23" s="101">
        <v>0.09</v>
      </c>
      <c r="K23" s="101">
        <v>0.09</v>
      </c>
      <c r="L23" s="101">
        <v>0.09</v>
      </c>
      <c r="M23" s="101">
        <v>0.09</v>
      </c>
      <c r="N23" s="101">
        <v>8.4999999999999992E-2</v>
      </c>
      <c r="O23" s="101"/>
      <c r="P23" s="101"/>
      <c r="Q23" s="101"/>
      <c r="R23" s="101"/>
      <c r="S23" s="101"/>
      <c r="V23" s="101">
        <f>AVERAGE(H23:S23)</f>
        <v>8.9285714285714274E-2</v>
      </c>
    </row>
    <row r="24" spans="2:22" ht="17.45" customHeight="1" thickBot="1">
      <c r="B24" s="29" t="s">
        <v>88</v>
      </c>
      <c r="C24" s="29"/>
      <c r="D24" s="29"/>
      <c r="E24" s="29"/>
      <c r="H24" s="35">
        <v>8.5986042542304109</v>
      </c>
      <c r="I24" s="35">
        <v>8.5366593306257847</v>
      </c>
      <c r="J24" s="35">
        <v>8.5883550646881197</v>
      </c>
      <c r="K24" s="35">
        <v>8.7361568500000004</v>
      </c>
      <c r="L24" s="35">
        <v>8.7676239411598331</v>
      </c>
      <c r="M24" s="35">
        <v>8.7745311255675329</v>
      </c>
      <c r="N24" s="35">
        <v>8.6578257293954923</v>
      </c>
      <c r="O24" s="35"/>
      <c r="P24" s="35"/>
      <c r="Q24" s="35"/>
      <c r="R24" s="35"/>
      <c r="S24" s="35"/>
      <c r="V24" s="35" t="s">
        <v>90</v>
      </c>
    </row>
    <row r="25" spans="2:22" ht="17.45" customHeight="1" thickBot="1">
      <c r="B25" s="29" t="s">
        <v>89</v>
      </c>
      <c r="C25" s="30"/>
      <c r="D25" s="30"/>
      <c r="E25" s="30"/>
      <c r="H25" s="35">
        <v>7.51</v>
      </c>
      <c r="I25" s="35">
        <v>7.71</v>
      </c>
      <c r="J25" s="35">
        <v>8.6999999999999993</v>
      </c>
      <c r="K25" s="36">
        <v>8.39</v>
      </c>
      <c r="L25" s="36">
        <v>8.3000000000000007</v>
      </c>
      <c r="M25" s="36">
        <v>8.39</v>
      </c>
      <c r="N25" s="36">
        <v>8.41</v>
      </c>
      <c r="O25" s="36"/>
      <c r="P25" s="36"/>
      <c r="Q25" s="36"/>
      <c r="R25" s="36"/>
      <c r="S25" s="36"/>
      <c r="V25" s="35" t="s">
        <v>90</v>
      </c>
    </row>
    <row r="26" spans="2:22" ht="17.45" customHeight="1">
      <c r="I26" s="9"/>
      <c r="J26" s="9"/>
      <c r="K26" s="9"/>
      <c r="L26" s="9"/>
      <c r="M26" s="9"/>
      <c r="N26" s="9"/>
      <c r="O26" s="9"/>
      <c r="P26" s="9"/>
      <c r="Q26" s="9"/>
      <c r="R26" s="9"/>
      <c r="S26" s="9"/>
    </row>
    <row r="27" spans="2:22" ht="17.45" customHeight="1">
      <c r="B27" s="18" t="s">
        <v>193</v>
      </c>
      <c r="C27" s="15"/>
      <c r="D27" s="15"/>
      <c r="E27" s="15"/>
      <c r="F27" s="16"/>
      <c r="G27" s="16"/>
      <c r="H27" s="17">
        <v>45292</v>
      </c>
      <c r="I27" s="17">
        <v>45323</v>
      </c>
      <c r="J27" s="17">
        <v>45352</v>
      </c>
      <c r="K27" s="17">
        <v>45383</v>
      </c>
      <c r="L27" s="17">
        <v>45413</v>
      </c>
      <c r="M27" s="17">
        <v>45444</v>
      </c>
      <c r="N27" s="17">
        <v>45474</v>
      </c>
      <c r="O27" s="17">
        <v>45505</v>
      </c>
      <c r="P27" s="17">
        <v>45536</v>
      </c>
      <c r="Q27" s="17">
        <v>45566</v>
      </c>
      <c r="R27" s="17">
        <v>45597</v>
      </c>
      <c r="S27" s="17">
        <v>45627</v>
      </c>
      <c r="T27" s="16"/>
      <c r="V27" s="19">
        <v>2024</v>
      </c>
    </row>
    <row r="28" spans="2:22" ht="3" customHeight="1">
      <c r="B28" s="3"/>
      <c r="C28" s="6"/>
      <c r="D28" s="6"/>
      <c r="E28" s="6"/>
      <c r="H28" s="8"/>
      <c r="I28" s="8"/>
      <c r="J28" s="8"/>
      <c r="K28" s="8"/>
      <c r="L28" s="8"/>
      <c r="M28" s="8"/>
      <c r="N28" s="8"/>
      <c r="O28" s="8"/>
      <c r="P28" s="8"/>
      <c r="Q28" s="8"/>
      <c r="R28" s="8"/>
      <c r="S28" s="8"/>
      <c r="V28" s="7"/>
    </row>
    <row r="29" spans="2:22" ht="3" customHeight="1">
      <c r="B29" s="3"/>
      <c r="C29" s="6"/>
      <c r="D29" s="6"/>
      <c r="E29" s="6"/>
      <c r="H29" s="8"/>
      <c r="I29" s="8"/>
      <c r="J29" s="8"/>
      <c r="K29" s="8"/>
      <c r="L29" s="8"/>
      <c r="M29" s="8"/>
      <c r="N29" s="8"/>
      <c r="O29" s="8"/>
      <c r="P29" s="8"/>
      <c r="Q29" s="8"/>
      <c r="R29" s="8"/>
      <c r="S29" s="8"/>
      <c r="V29" s="7"/>
    </row>
    <row r="30" spans="2:22" ht="17.45" customHeight="1">
      <c r="B30" s="25" t="s">
        <v>24</v>
      </c>
      <c r="C30" s="25"/>
      <c r="D30" s="25"/>
      <c r="E30" s="25"/>
      <c r="H30" s="31">
        <f t="shared" ref="H30:S30" si="4">H31+H32</f>
        <v>4049051.6008217596</v>
      </c>
      <c r="I30" s="31">
        <f t="shared" si="4"/>
        <v>4818186.9991782401</v>
      </c>
      <c r="J30" s="31">
        <f t="shared" si="4"/>
        <v>4472974.68</v>
      </c>
      <c r="K30" s="31">
        <f t="shared" si="4"/>
        <v>6169266.8862667214</v>
      </c>
      <c r="L30" s="31">
        <f t="shared" si="4"/>
        <v>3756246.6626683436</v>
      </c>
      <c r="M30" s="31">
        <f t="shared" si="4"/>
        <v>7220049.3988669198</v>
      </c>
      <c r="N30" s="31">
        <f t="shared" si="4"/>
        <v>8341659.5911330814</v>
      </c>
      <c r="O30" s="31">
        <f t="shared" si="4"/>
        <v>3916404.8212900041</v>
      </c>
      <c r="P30" s="31">
        <f t="shared" si="4"/>
        <v>4652601.1987099946</v>
      </c>
      <c r="Q30" s="31">
        <f t="shared" si="4"/>
        <v>3641262.5592160001</v>
      </c>
      <c r="R30" s="31">
        <f t="shared" si="4"/>
        <v>4791983.5507839993</v>
      </c>
      <c r="S30" s="31">
        <f t="shared" si="4"/>
        <v>6232973.0800000001</v>
      </c>
      <c r="V30" s="31">
        <f>V31+V32</f>
        <v>62062661.02893506</v>
      </c>
    </row>
    <row r="31" spans="2:22" ht="17.45" customHeight="1" thickBot="1">
      <c r="B31" s="26" t="s">
        <v>25</v>
      </c>
      <c r="C31" s="26"/>
      <c r="D31" s="26"/>
      <c r="E31" s="26"/>
      <c r="H31" s="32">
        <v>3073319.8855507993</v>
      </c>
      <c r="I31" s="32">
        <v>3008249.5490148296</v>
      </c>
      <c r="J31" s="32">
        <v>2994990.3869882203</v>
      </c>
      <c r="K31" s="32">
        <v>3167026.3476226302</v>
      </c>
      <c r="L31" s="32">
        <v>3180691.0239686775</v>
      </c>
      <c r="M31" s="32">
        <v>2920507.7457705978</v>
      </c>
      <c r="N31" s="32">
        <v>3052029.1454985207</v>
      </c>
      <c r="O31" s="32">
        <v>3235813.9713708642</v>
      </c>
      <c r="P31" s="32">
        <v>3347877.7815948492</v>
      </c>
      <c r="Q31" s="32">
        <v>3323472.06712894</v>
      </c>
      <c r="R31" s="32">
        <v>3392545.3912110692</v>
      </c>
      <c r="S31" s="32">
        <v>2815734.9654614003</v>
      </c>
      <c r="V31" s="32">
        <f>SUM(H31:S31)</f>
        <v>37512258.261181399</v>
      </c>
    </row>
    <row r="32" spans="2:22" ht="17.45" customHeight="1">
      <c r="B32" s="27" t="s">
        <v>26</v>
      </c>
      <c r="C32" s="27"/>
      <c r="D32" s="27"/>
      <c r="E32" s="27"/>
      <c r="H32" s="33">
        <v>975731.71527096024</v>
      </c>
      <c r="I32" s="33">
        <v>1809937.4501634107</v>
      </c>
      <c r="J32" s="33">
        <v>1477984.2930117794</v>
      </c>
      <c r="K32" s="33">
        <v>3002240.5386440908</v>
      </c>
      <c r="L32" s="33">
        <v>575555.63869966636</v>
      </c>
      <c r="M32" s="33">
        <v>4299541.653096322</v>
      </c>
      <c r="N32" s="33">
        <v>5289630.4456345607</v>
      </c>
      <c r="O32" s="33">
        <v>680590.84991914011</v>
      </c>
      <c r="P32" s="33">
        <v>1304723.4171151454</v>
      </c>
      <c r="Q32" s="33">
        <v>317790.49208706006</v>
      </c>
      <c r="R32" s="33">
        <v>1399438.1595729303</v>
      </c>
      <c r="S32" s="33">
        <v>3417238.1145385993</v>
      </c>
      <c r="V32" s="33">
        <f>SUM(H32:S32)</f>
        <v>24550402.767753664</v>
      </c>
    </row>
    <row r="33" spans="2:22" ht="17.45" customHeight="1">
      <c r="B33" s="25" t="s">
        <v>8</v>
      </c>
      <c r="C33" s="25"/>
      <c r="D33" s="25"/>
      <c r="E33" s="25"/>
      <c r="H33" s="31">
        <f t="shared" ref="H33:S33" si="5">SUM(H34:H35)</f>
        <v>199420.85999999772</v>
      </c>
      <c r="I33" s="31">
        <f t="shared" si="5"/>
        <v>229654.49999999814</v>
      </c>
      <c r="J33" s="31">
        <f t="shared" si="5"/>
        <v>93565.720000000671</v>
      </c>
      <c r="K33" s="31">
        <f t="shared" si="5"/>
        <v>116962.23999999836</v>
      </c>
      <c r="L33" s="31">
        <f t="shared" si="5"/>
        <v>100297.3200000003</v>
      </c>
      <c r="M33" s="31">
        <f t="shared" si="5"/>
        <v>99019.640000000596</v>
      </c>
      <c r="N33" s="31">
        <f t="shared" si="5"/>
        <v>85684.769999999669</v>
      </c>
      <c r="O33" s="31">
        <f t="shared" si="5"/>
        <v>45763.460000000894</v>
      </c>
      <c r="P33" s="31">
        <f t="shared" si="5"/>
        <v>90600.359999998007</v>
      </c>
      <c r="Q33" s="31">
        <f t="shared" si="5"/>
        <v>190376.55000000168</v>
      </c>
      <c r="R33" s="31">
        <f t="shared" si="5"/>
        <v>42939.849999999627</v>
      </c>
      <c r="S33" s="31">
        <f t="shared" si="5"/>
        <v>74893.630000014789</v>
      </c>
      <c r="V33" s="31">
        <f>SUM(V34:V35)</f>
        <v>1369178.9000000106</v>
      </c>
    </row>
    <row r="34" spans="2:22" ht="17.45" customHeight="1" thickBot="1">
      <c r="B34" s="26" t="s">
        <v>27</v>
      </c>
      <c r="C34" s="26"/>
      <c r="D34" s="26"/>
      <c r="E34" s="26"/>
      <c r="H34" s="32">
        <v>0</v>
      </c>
      <c r="I34" s="32">
        <v>0</v>
      </c>
      <c r="J34" s="32">
        <v>0</v>
      </c>
      <c r="K34" s="32">
        <v>0</v>
      </c>
      <c r="L34" s="32">
        <v>0</v>
      </c>
      <c r="M34" s="32">
        <v>0</v>
      </c>
      <c r="N34" s="32">
        <v>0</v>
      </c>
      <c r="O34" s="32">
        <v>0</v>
      </c>
      <c r="P34" s="32">
        <v>0</v>
      </c>
      <c r="Q34" s="32">
        <v>0</v>
      </c>
      <c r="R34" s="32">
        <v>0</v>
      </c>
      <c r="S34" s="32">
        <v>0</v>
      </c>
      <c r="V34" s="32">
        <f>SUM(H34:S34)</f>
        <v>0</v>
      </c>
    </row>
    <row r="35" spans="2:22" ht="17.45" customHeight="1">
      <c r="B35" s="27" t="s">
        <v>4</v>
      </c>
      <c r="C35" s="27"/>
      <c r="D35" s="27"/>
      <c r="E35" s="27"/>
      <c r="H35" s="33">
        <v>199420.85999999772</v>
      </c>
      <c r="I35" s="33">
        <v>229654.49999999814</v>
      </c>
      <c r="J35" s="33">
        <v>93565.720000000671</v>
      </c>
      <c r="K35" s="33">
        <v>116962.23999999836</v>
      </c>
      <c r="L35" s="33">
        <v>100297.3200000003</v>
      </c>
      <c r="M35" s="33">
        <v>99019.640000000596</v>
      </c>
      <c r="N35" s="33">
        <v>85684.769999999669</v>
      </c>
      <c r="O35" s="33">
        <v>45763.460000000894</v>
      </c>
      <c r="P35" s="33">
        <v>90600.359999998007</v>
      </c>
      <c r="Q35" s="33">
        <v>190376.55000000168</v>
      </c>
      <c r="R35" s="33">
        <v>42939.849999999627</v>
      </c>
      <c r="S35" s="33">
        <v>74893.630000014789</v>
      </c>
      <c r="V35" s="33">
        <f>SUM(H35:S35)</f>
        <v>1369178.9000000106</v>
      </c>
    </row>
    <row r="36" spans="2:22" ht="17.45" customHeight="1">
      <c r="B36" s="25" t="s">
        <v>6</v>
      </c>
      <c r="C36" s="25"/>
      <c r="D36" s="25"/>
      <c r="E36" s="25"/>
      <c r="H36" s="31">
        <f t="shared" ref="H36:S36" si="6">SUM(H37:H38)</f>
        <v>-183010.43</v>
      </c>
      <c r="I36" s="31">
        <f t="shared" si="6"/>
        <v>-371832.16</v>
      </c>
      <c r="J36" s="31">
        <f t="shared" si="6"/>
        <v>-327225.44</v>
      </c>
      <c r="K36" s="31">
        <f t="shared" si="6"/>
        <v>-341117.86000000004</v>
      </c>
      <c r="L36" s="31">
        <f t="shared" si="6"/>
        <v>-410968.53</v>
      </c>
      <c r="M36" s="31">
        <f t="shared" si="6"/>
        <v>-6411755.1300000008</v>
      </c>
      <c r="N36" s="31">
        <f t="shared" si="6"/>
        <v>-713575.28000000189</v>
      </c>
      <c r="O36" s="31">
        <f t="shared" si="6"/>
        <v>-753531.83000000124</v>
      </c>
      <c r="P36" s="31">
        <f t="shared" si="6"/>
        <v>-707209.35999999894</v>
      </c>
      <c r="Q36" s="31">
        <f t="shared" si="6"/>
        <v>-765561.8600000008</v>
      </c>
      <c r="R36" s="31">
        <f t="shared" si="6"/>
        <v>-714050.30999999959</v>
      </c>
      <c r="S36" s="31">
        <f t="shared" si="6"/>
        <v>-2616089.87</v>
      </c>
      <c r="V36" s="31">
        <f>SUM(V37:V38)</f>
        <v>-14315928.060000002</v>
      </c>
    </row>
    <row r="37" spans="2:22" ht="17.45" customHeight="1" thickBot="1">
      <c r="B37" s="26" t="s">
        <v>28</v>
      </c>
      <c r="C37" s="26"/>
      <c r="D37" s="26"/>
      <c r="E37" s="26"/>
      <c r="H37" s="32">
        <v>-183010.43</v>
      </c>
      <c r="I37" s="32">
        <v>-371832.16</v>
      </c>
      <c r="J37" s="32">
        <v>-327225.44</v>
      </c>
      <c r="K37" s="32">
        <v>-341117.86000000004</v>
      </c>
      <c r="L37" s="32">
        <v>-410968.53</v>
      </c>
      <c r="M37" s="32">
        <v>-1476095.08</v>
      </c>
      <c r="N37" s="32">
        <v>-341792.53000000009</v>
      </c>
      <c r="O37" s="32">
        <v>-394518.72</v>
      </c>
      <c r="P37" s="32">
        <v>-358928.48000000004</v>
      </c>
      <c r="Q37" s="32">
        <v>-375080.22999999992</v>
      </c>
      <c r="R37" s="32">
        <v>-378556.71</v>
      </c>
      <c r="S37" s="32">
        <v>-2220807.04</v>
      </c>
      <c r="V37" s="32">
        <f>SUM(H37:S37)</f>
        <v>-7179933.21</v>
      </c>
    </row>
    <row r="38" spans="2:22" ht="17.45" customHeight="1">
      <c r="B38" s="27" t="s">
        <v>199</v>
      </c>
      <c r="C38" s="27"/>
      <c r="D38" s="27"/>
      <c r="E38" s="27"/>
      <c r="H38" s="33"/>
      <c r="I38" s="33"/>
      <c r="J38" s="33"/>
      <c r="K38" s="33"/>
      <c r="L38" s="33"/>
      <c r="M38" s="33">
        <v>-4935660.0500000007</v>
      </c>
      <c r="N38" s="33">
        <v>-371782.75000000186</v>
      </c>
      <c r="O38" s="33">
        <v>-359013.11000000127</v>
      </c>
      <c r="P38" s="33">
        <v>-348280.87999999896</v>
      </c>
      <c r="Q38" s="33">
        <v>-390481.63000000082</v>
      </c>
      <c r="R38" s="33">
        <v>-335493.59999999963</v>
      </c>
      <c r="S38" s="33">
        <v>-395282.83000000007</v>
      </c>
      <c r="V38" s="33">
        <f>SUM(H38:S38)</f>
        <v>-7135994.8500000034</v>
      </c>
    </row>
    <row r="39" spans="2:22" ht="17.45" customHeight="1">
      <c r="B39" s="25" t="s">
        <v>20</v>
      </c>
      <c r="C39" s="25"/>
      <c r="D39" s="25"/>
      <c r="E39" s="25"/>
      <c r="H39" s="31">
        <f t="shared" ref="H39:S39" si="7">H30+H33+H36</f>
        <v>4065462.0308217569</v>
      </c>
      <c r="I39" s="31">
        <f t="shared" si="7"/>
        <v>4676009.3391782381</v>
      </c>
      <c r="J39" s="31">
        <f t="shared" si="7"/>
        <v>4239314.96</v>
      </c>
      <c r="K39" s="31">
        <f t="shared" si="7"/>
        <v>5945111.2662667194</v>
      </c>
      <c r="L39" s="31">
        <f t="shared" si="7"/>
        <v>3445575.4526683437</v>
      </c>
      <c r="M39" s="31">
        <f t="shared" si="7"/>
        <v>907313.90886691958</v>
      </c>
      <c r="N39" s="31">
        <f t="shared" si="7"/>
        <v>7713769.0811330797</v>
      </c>
      <c r="O39" s="31">
        <f t="shared" si="7"/>
        <v>3208636.451290004</v>
      </c>
      <c r="P39" s="31">
        <f t="shared" si="7"/>
        <v>4035992.1987099932</v>
      </c>
      <c r="Q39" s="31">
        <f t="shared" si="7"/>
        <v>3066077.249216001</v>
      </c>
      <c r="R39" s="31">
        <f t="shared" si="7"/>
        <v>4120873.0907839993</v>
      </c>
      <c r="S39" s="31">
        <f t="shared" si="7"/>
        <v>3691776.8400000148</v>
      </c>
      <c r="V39" s="31">
        <f>V30+V33+V36</f>
        <v>49115911.868935071</v>
      </c>
    </row>
    <row r="40" spans="2:22" ht="17.45" customHeight="1">
      <c r="B40" s="28" t="s">
        <v>7</v>
      </c>
      <c r="C40" s="28"/>
      <c r="D40" s="28"/>
      <c r="E40" s="28"/>
      <c r="H40" s="34">
        <v>4125412.0000000005</v>
      </c>
      <c r="I40" s="34">
        <v>4125412.0000000005</v>
      </c>
      <c r="J40" s="34">
        <v>4125412.0000000005</v>
      </c>
      <c r="K40" s="34">
        <v>4125412.0000000005</v>
      </c>
      <c r="L40" s="34">
        <v>4125412.0000000005</v>
      </c>
      <c r="M40" s="34">
        <v>4125412.0000000005</v>
      </c>
      <c r="N40" s="34">
        <v>4125412.0000000005</v>
      </c>
      <c r="O40" s="34">
        <v>4125412.0000000005</v>
      </c>
      <c r="P40" s="34">
        <v>4125436.3130000005</v>
      </c>
      <c r="Q40" s="34">
        <v>4126737.4770000009</v>
      </c>
      <c r="R40" s="34">
        <v>4134873.3600000003</v>
      </c>
      <c r="S40" s="34">
        <v>4134873.3600000003</v>
      </c>
      <c r="V40" s="34">
        <f>SUM(H40:S40)</f>
        <v>49525216.509999998</v>
      </c>
    </row>
    <row r="41" spans="2:22" ht="17.45" customHeight="1" thickBot="1">
      <c r="B41" s="29" t="s">
        <v>148</v>
      </c>
      <c r="C41" s="29"/>
      <c r="D41" s="29"/>
      <c r="E41" s="29"/>
      <c r="H41" s="101">
        <v>7.8837450045168955E-2</v>
      </c>
      <c r="I41" s="101">
        <v>9.067718500219106E-2</v>
      </c>
      <c r="J41" s="101">
        <v>8.2208806490115416E-2</v>
      </c>
      <c r="K41" s="101">
        <v>0.11528761280117902</v>
      </c>
      <c r="L41" s="101">
        <v>6.6816607944483491E-2</v>
      </c>
      <c r="M41" s="101">
        <v>1.7594633629163237E-2</v>
      </c>
      <c r="N41" s="101">
        <v>0.14958542964694102</v>
      </c>
      <c r="O41" s="101">
        <v>6.2221886226927224E-2</v>
      </c>
      <c r="P41" s="101">
        <v>7.8265499508121741E-2</v>
      </c>
      <c r="Q41" s="101">
        <v>5.9431674164248341E-2</v>
      </c>
      <c r="R41" s="101">
        <v>7.9729127970855171E-2</v>
      </c>
      <c r="S41" s="101">
        <v>7.1427132462407769E-2</v>
      </c>
      <c r="V41" s="101">
        <f>AVERAGE(H41:S41)</f>
        <v>7.9340253824316878E-2</v>
      </c>
    </row>
    <row r="42" spans="2:22" ht="17.45" customHeight="1" thickBot="1">
      <c r="B42" s="29" t="s">
        <v>149</v>
      </c>
      <c r="C42" s="29"/>
      <c r="D42" s="29"/>
      <c r="E42" s="29"/>
      <c r="H42" s="101">
        <v>0.08</v>
      </c>
      <c r="I42" s="101">
        <v>0.08</v>
      </c>
      <c r="J42" s="101">
        <v>0.08</v>
      </c>
      <c r="K42" s="101">
        <v>0.08</v>
      </c>
      <c r="L42" s="101">
        <v>0.08</v>
      </c>
      <c r="M42" s="101">
        <v>0.08</v>
      </c>
      <c r="N42" s="101">
        <v>0.08</v>
      </c>
      <c r="O42" s="101">
        <v>0.08</v>
      </c>
      <c r="P42" s="101">
        <v>0.08</v>
      </c>
      <c r="Q42" s="101">
        <v>8.0000000000000016E-2</v>
      </c>
      <c r="R42" s="101">
        <v>0.08</v>
      </c>
      <c r="S42" s="101">
        <v>0.08</v>
      </c>
      <c r="V42" s="101">
        <f>AVERAGE(H42:S42)</f>
        <v>0.08</v>
      </c>
    </row>
    <row r="43" spans="2:22" ht="17.45" customHeight="1" thickBot="1">
      <c r="B43" s="29" t="s">
        <v>88</v>
      </c>
      <c r="C43" s="29"/>
      <c r="D43" s="29"/>
      <c r="E43" s="29"/>
      <c r="H43" s="35">
        <v>9.2557241714524494</v>
      </c>
      <c r="I43" s="35">
        <v>9.2345112354354004</v>
      </c>
      <c r="J43" s="35">
        <v>9.1825734600000004</v>
      </c>
      <c r="K43" s="35">
        <v>8.9971867285012994</v>
      </c>
      <c r="L43" s="35">
        <v>9.0372671925131396</v>
      </c>
      <c r="M43" s="35">
        <v>8.9215564335392497</v>
      </c>
      <c r="N43" s="35">
        <v>9.0021478690613197</v>
      </c>
      <c r="O43" s="35">
        <v>8.99598911</v>
      </c>
      <c r="P43" s="35">
        <v>8.8908466885149906</v>
      </c>
      <c r="Q43" s="35">
        <v>8.8051403750219368</v>
      </c>
      <c r="R43" s="35">
        <v>8.7325653775282728</v>
      </c>
      <c r="S43" s="35">
        <v>8.5149984050781189</v>
      </c>
      <c r="V43" s="35" t="s">
        <v>90</v>
      </c>
    </row>
    <row r="44" spans="2:22" ht="17.45" customHeight="1" thickBot="1">
      <c r="B44" s="29" t="s">
        <v>89</v>
      </c>
      <c r="C44" s="30"/>
      <c r="D44" s="30"/>
      <c r="E44" s="30"/>
      <c r="H44" s="35">
        <v>8.81</v>
      </c>
      <c r="I44" s="35">
        <v>8.7799999999999994</v>
      </c>
      <c r="J44" s="35">
        <v>8.7899999999999991</v>
      </c>
      <c r="K44" s="36">
        <v>8.68</v>
      </c>
      <c r="L44" s="36">
        <v>8.6999999999999993</v>
      </c>
      <c r="M44" s="36">
        <v>8.3699999999999992</v>
      </c>
      <c r="N44" s="36">
        <v>8.7100000000000009</v>
      </c>
      <c r="O44" s="36">
        <v>8.73</v>
      </c>
      <c r="P44" s="36">
        <v>8.5299999999999994</v>
      </c>
      <c r="Q44" s="36">
        <v>8.25</v>
      </c>
      <c r="R44" s="36">
        <v>8.0399999999999991</v>
      </c>
      <c r="S44" s="36">
        <v>7.85</v>
      </c>
      <c r="V44" s="35" t="s">
        <v>90</v>
      </c>
    </row>
    <row r="45" spans="2:22" ht="17.45" customHeight="1">
      <c r="I45" s="9"/>
      <c r="J45" s="9"/>
      <c r="K45" s="9"/>
      <c r="L45" s="9"/>
      <c r="M45" s="9"/>
      <c r="N45" s="9"/>
      <c r="O45" s="9"/>
      <c r="P45" s="9"/>
      <c r="Q45" s="9"/>
      <c r="R45" s="9"/>
      <c r="S45" s="9"/>
    </row>
    <row r="46" spans="2:22" ht="24.95" customHeight="1">
      <c r="B46" s="18" t="s">
        <v>29</v>
      </c>
      <c r="C46" s="15"/>
      <c r="D46" s="15"/>
      <c r="E46" s="15"/>
      <c r="F46" s="16"/>
      <c r="G46" s="16"/>
      <c r="H46" s="17">
        <v>44927</v>
      </c>
      <c r="I46" s="17">
        <v>44958</v>
      </c>
      <c r="J46" s="17">
        <v>44986</v>
      </c>
      <c r="K46" s="17">
        <v>45017</v>
      </c>
      <c r="L46" s="17">
        <v>45047</v>
      </c>
      <c r="M46" s="17">
        <v>45078</v>
      </c>
      <c r="N46" s="17">
        <v>45108</v>
      </c>
      <c r="O46" s="17">
        <v>45139</v>
      </c>
      <c r="P46" s="17">
        <v>45170</v>
      </c>
      <c r="Q46" s="17">
        <v>45200</v>
      </c>
      <c r="R46" s="17">
        <v>45231</v>
      </c>
      <c r="S46" s="17">
        <v>45261</v>
      </c>
      <c r="T46" s="16"/>
      <c r="V46" s="19">
        <v>2023</v>
      </c>
    </row>
    <row r="47" spans="2:22" ht="5.0999999999999996" customHeight="1">
      <c r="B47" s="3"/>
      <c r="C47" s="6"/>
      <c r="D47" s="6"/>
      <c r="E47" s="6"/>
      <c r="H47" s="8"/>
      <c r="I47" s="8"/>
      <c r="J47" s="8"/>
      <c r="K47" s="8"/>
      <c r="L47" s="8"/>
      <c r="M47" s="8"/>
      <c r="N47" s="8"/>
      <c r="O47" s="8"/>
      <c r="P47" s="8"/>
      <c r="Q47" s="8"/>
      <c r="R47" s="8"/>
      <c r="S47" s="8"/>
      <c r="V47" s="7"/>
    </row>
    <row r="48" spans="2:22" ht="5.0999999999999996" customHeight="1">
      <c r="B48" s="3"/>
      <c r="C48" s="6"/>
      <c r="D48" s="6"/>
      <c r="E48" s="6"/>
      <c r="H48" s="8"/>
      <c r="I48" s="8"/>
      <c r="J48" s="8"/>
      <c r="K48" s="8"/>
      <c r="L48" s="8"/>
      <c r="M48" s="8"/>
      <c r="N48" s="8"/>
      <c r="O48" s="8"/>
      <c r="P48" s="8"/>
      <c r="Q48" s="8"/>
      <c r="R48" s="8"/>
      <c r="S48" s="8"/>
      <c r="V48" s="7"/>
    </row>
    <row r="49" spans="2:22" ht="16.5" customHeight="1">
      <c r="B49" s="25" t="s">
        <v>24</v>
      </c>
      <c r="C49" s="25"/>
      <c r="D49" s="25"/>
      <c r="E49" s="25"/>
      <c r="H49" s="31">
        <f t="shared" ref="H49:S49" si="8">H50+H51</f>
        <v>4829206.4400000004</v>
      </c>
      <c r="I49" s="31">
        <f t="shared" si="8"/>
        <v>5623844.3100000005</v>
      </c>
      <c r="J49" s="31">
        <f t="shared" si="8"/>
        <v>6155717.8399999961</v>
      </c>
      <c r="K49" s="31">
        <f t="shared" si="8"/>
        <v>6060856.2399999993</v>
      </c>
      <c r="L49" s="31">
        <f t="shared" si="8"/>
        <v>4928501.93</v>
      </c>
      <c r="M49" s="31">
        <f t="shared" si="8"/>
        <v>4729980.5999999996</v>
      </c>
      <c r="N49" s="31">
        <f t="shared" si="8"/>
        <v>4794628.7699999996</v>
      </c>
      <c r="O49" s="31">
        <f t="shared" si="8"/>
        <v>7880576.8200000003</v>
      </c>
      <c r="P49" s="31">
        <f t="shared" si="8"/>
        <v>3942404</v>
      </c>
      <c r="Q49" s="31">
        <f t="shared" si="8"/>
        <v>4425077.2299999995</v>
      </c>
      <c r="R49" s="31">
        <f t="shared" si="8"/>
        <v>4525935.1400000006</v>
      </c>
      <c r="S49" s="31">
        <f t="shared" si="8"/>
        <v>4281619.8499999996</v>
      </c>
      <c r="V49" s="31">
        <f>V50+V51</f>
        <v>62178349.170000002</v>
      </c>
    </row>
    <row r="50" spans="2:22" ht="16.5" customHeight="1" thickBot="1">
      <c r="B50" s="26" t="s">
        <v>25</v>
      </c>
      <c r="C50" s="26"/>
      <c r="D50" s="26"/>
      <c r="E50" s="26"/>
      <c r="H50" s="32">
        <v>2774344.6800000006</v>
      </c>
      <c r="I50" s="32">
        <v>2828891.78</v>
      </c>
      <c r="J50" s="32">
        <v>2689322.49</v>
      </c>
      <c r="K50" s="32">
        <v>2779088.2800000003</v>
      </c>
      <c r="L50" s="32">
        <v>2739368.81</v>
      </c>
      <c r="M50" s="32">
        <v>2819013.14</v>
      </c>
      <c r="N50" s="32">
        <v>3174860.5440849997</v>
      </c>
      <c r="O50" s="32">
        <v>2935751.8856219403</v>
      </c>
      <c r="P50" s="32">
        <v>2844639.3628897481</v>
      </c>
      <c r="Q50" s="32">
        <v>3148124.3724011206</v>
      </c>
      <c r="R50" s="32">
        <v>3186170.9237713595</v>
      </c>
      <c r="S50" s="32">
        <v>3115583.7852167999</v>
      </c>
      <c r="V50" s="32">
        <f>SUM(H50:S50)</f>
        <v>35035160.053985968</v>
      </c>
    </row>
    <row r="51" spans="2:22" ht="16.5" customHeight="1">
      <c r="B51" s="27" t="s">
        <v>26</v>
      </c>
      <c r="C51" s="27"/>
      <c r="D51" s="27"/>
      <c r="E51" s="27"/>
      <c r="H51" s="33">
        <v>2054861.7599999995</v>
      </c>
      <c r="I51" s="33">
        <v>2794952.5300000003</v>
      </c>
      <c r="J51" s="33">
        <v>3466395.3499999954</v>
      </c>
      <c r="K51" s="33">
        <v>3281767.959999999</v>
      </c>
      <c r="L51" s="33">
        <v>2189133.12</v>
      </c>
      <c r="M51" s="33">
        <v>1910967.46</v>
      </c>
      <c r="N51" s="33">
        <v>1619768.2259150003</v>
      </c>
      <c r="O51" s="33">
        <v>4944824.9343780596</v>
      </c>
      <c r="P51" s="33">
        <v>1097764.6371102517</v>
      </c>
      <c r="Q51" s="33">
        <v>1276952.8575988787</v>
      </c>
      <c r="R51" s="33">
        <v>1339764.2162286413</v>
      </c>
      <c r="S51" s="33">
        <v>1166036.0647831999</v>
      </c>
      <c r="V51" s="33">
        <f>SUM(H51:S51)</f>
        <v>27143189.11601403</v>
      </c>
    </row>
    <row r="52" spans="2:22" ht="16.5" customHeight="1">
      <c r="B52" s="25" t="s">
        <v>8</v>
      </c>
      <c r="C52" s="25"/>
      <c r="D52" s="25"/>
      <c r="E52" s="25"/>
      <c r="H52" s="31">
        <f t="shared" ref="H52:S52" si="9">SUM(H53:H54)</f>
        <v>42803.889999999665</v>
      </c>
      <c r="I52" s="31">
        <f t="shared" si="9"/>
        <v>35302.010000000708</v>
      </c>
      <c r="J52" s="31">
        <f t="shared" si="9"/>
        <v>46219.189999998547</v>
      </c>
      <c r="K52" s="31">
        <f t="shared" si="9"/>
        <v>33327.620000001043</v>
      </c>
      <c r="L52" s="31">
        <f t="shared" si="9"/>
        <v>29874.300000000279</v>
      </c>
      <c r="M52" s="31">
        <f t="shared" si="9"/>
        <v>41479.089999988675</v>
      </c>
      <c r="N52" s="31">
        <f t="shared" si="9"/>
        <v>50522.800000008196</v>
      </c>
      <c r="O52" s="31">
        <f t="shared" si="9"/>
        <v>441088.59999998659</v>
      </c>
      <c r="P52" s="31">
        <f t="shared" si="9"/>
        <v>269946.74999999255</v>
      </c>
      <c r="Q52" s="31">
        <f t="shared" si="9"/>
        <v>93635.279999999329</v>
      </c>
      <c r="R52" s="31">
        <f t="shared" si="9"/>
        <v>81319.160000002012</v>
      </c>
      <c r="S52" s="31">
        <f t="shared" si="9"/>
        <v>126067.71000000089</v>
      </c>
      <c r="V52" s="31">
        <f>SUM(V53:V54)</f>
        <v>1291586.3999999785</v>
      </c>
    </row>
    <row r="53" spans="2:22" ht="16.5" customHeight="1" thickBot="1">
      <c r="B53" s="26" t="s">
        <v>27</v>
      </c>
      <c r="C53" s="26"/>
      <c r="D53" s="26"/>
      <c r="E53" s="26"/>
      <c r="H53" s="32">
        <v>0</v>
      </c>
      <c r="I53" s="32">
        <v>0</v>
      </c>
      <c r="J53" s="32">
        <v>0</v>
      </c>
      <c r="K53" s="32">
        <v>0</v>
      </c>
      <c r="L53" s="32">
        <v>0</v>
      </c>
      <c r="M53" s="32">
        <v>0</v>
      </c>
      <c r="N53" s="32">
        <v>0</v>
      </c>
      <c r="O53" s="32">
        <v>0</v>
      </c>
      <c r="P53" s="32">
        <v>0</v>
      </c>
      <c r="Q53" s="32">
        <v>0</v>
      </c>
      <c r="R53" s="32">
        <v>0</v>
      </c>
      <c r="S53" s="32">
        <v>0</v>
      </c>
      <c r="V53" s="32">
        <f>SUM(H53:S53)</f>
        <v>0</v>
      </c>
    </row>
    <row r="54" spans="2:22" ht="16.5" customHeight="1">
      <c r="B54" s="27" t="s">
        <v>4</v>
      </c>
      <c r="C54" s="27"/>
      <c r="D54" s="27"/>
      <c r="E54" s="27"/>
      <c r="H54" s="33">
        <v>42803.889999999665</v>
      </c>
      <c r="I54" s="33">
        <v>35302.010000000708</v>
      </c>
      <c r="J54" s="33">
        <v>46219.189999998547</v>
      </c>
      <c r="K54" s="33">
        <v>33327.620000001043</v>
      </c>
      <c r="L54" s="33">
        <v>29874.300000000279</v>
      </c>
      <c r="M54" s="33">
        <v>41479.089999988675</v>
      </c>
      <c r="N54" s="33">
        <v>50522.800000008196</v>
      </c>
      <c r="O54" s="33">
        <v>441088.59999998659</v>
      </c>
      <c r="P54" s="33">
        <v>269946.74999999255</v>
      </c>
      <c r="Q54" s="33">
        <v>93635.279999999329</v>
      </c>
      <c r="R54" s="33">
        <v>81319.160000002012</v>
      </c>
      <c r="S54" s="33">
        <v>126067.71000000089</v>
      </c>
      <c r="V54" s="33">
        <f>SUM(H54:S54)</f>
        <v>1291586.3999999785</v>
      </c>
    </row>
    <row r="55" spans="2:22" ht="16.5" customHeight="1">
      <c r="B55" s="25" t="s">
        <v>6</v>
      </c>
      <c r="C55" s="25"/>
      <c r="D55" s="25"/>
      <c r="E55" s="25"/>
      <c r="H55" s="31">
        <f t="shared" ref="H55:S55" si="10">H56</f>
        <v>-339648.51999999996</v>
      </c>
      <c r="I55" s="31">
        <f t="shared" si="10"/>
        <v>-354829.61000000004</v>
      </c>
      <c r="J55" s="31">
        <f t="shared" si="10"/>
        <v>-280536.32999999996</v>
      </c>
      <c r="K55" s="31">
        <f t="shared" si="10"/>
        <v>-628651.0299999998</v>
      </c>
      <c r="L55" s="31">
        <f t="shared" si="10"/>
        <v>-594965.07000000007</v>
      </c>
      <c r="M55" s="31">
        <f t="shared" si="10"/>
        <v>-1155722.4700000002</v>
      </c>
      <c r="N55" s="31">
        <f t="shared" si="10"/>
        <v>-516500.57999999996</v>
      </c>
      <c r="O55" s="31">
        <f t="shared" si="10"/>
        <v>-343389.58</v>
      </c>
      <c r="P55" s="31">
        <f t="shared" si="10"/>
        <v>-447341.3299999999</v>
      </c>
      <c r="Q55" s="31">
        <f t="shared" si="10"/>
        <v>-328538.15000000002</v>
      </c>
      <c r="R55" s="31">
        <f t="shared" si="10"/>
        <v>-339235.04</v>
      </c>
      <c r="S55" s="31">
        <f t="shared" si="10"/>
        <v>-1405652.6200000003</v>
      </c>
      <c r="V55" s="31">
        <f>V56</f>
        <v>-6735010.3300000001</v>
      </c>
    </row>
    <row r="56" spans="2:22" ht="16.5" customHeight="1">
      <c r="B56" s="27" t="s">
        <v>28</v>
      </c>
      <c r="C56" s="27"/>
      <c r="D56" s="27"/>
      <c r="E56" s="27"/>
      <c r="H56" s="33">
        <v>-339648.51999999996</v>
      </c>
      <c r="I56" s="33">
        <v>-354829.61000000004</v>
      </c>
      <c r="J56" s="33">
        <v>-280536.32999999996</v>
      </c>
      <c r="K56" s="33">
        <v>-628651.0299999998</v>
      </c>
      <c r="L56" s="33">
        <v>-594965.07000000007</v>
      </c>
      <c r="M56" s="33">
        <v>-1155722.4700000002</v>
      </c>
      <c r="N56" s="33">
        <v>-516500.57999999996</v>
      </c>
      <c r="O56" s="33">
        <v>-343389.58</v>
      </c>
      <c r="P56" s="33">
        <v>-447341.3299999999</v>
      </c>
      <c r="Q56" s="33">
        <v>-328538.15000000002</v>
      </c>
      <c r="R56" s="33">
        <v>-339235.04</v>
      </c>
      <c r="S56" s="33">
        <v>-1405652.6200000003</v>
      </c>
      <c r="V56" s="33">
        <f>SUM(H56:S56)</f>
        <v>-6735010.3300000001</v>
      </c>
    </row>
    <row r="57" spans="2:22" ht="16.5" customHeight="1">
      <c r="B57" s="25" t="s">
        <v>20</v>
      </c>
      <c r="C57" s="25"/>
      <c r="D57" s="25"/>
      <c r="E57" s="25"/>
      <c r="H57" s="31">
        <f t="shared" ref="H57:S57" si="11">H49+H52+H55</f>
        <v>4532361.8100000005</v>
      </c>
      <c r="I57" s="31">
        <f t="shared" si="11"/>
        <v>5304316.7100000009</v>
      </c>
      <c r="J57" s="31">
        <f t="shared" si="11"/>
        <v>5921400.6999999946</v>
      </c>
      <c r="K57" s="31">
        <f t="shared" si="11"/>
        <v>5465532.8300000001</v>
      </c>
      <c r="L57" s="31">
        <f t="shared" si="11"/>
        <v>4363411.16</v>
      </c>
      <c r="M57" s="31">
        <f t="shared" si="11"/>
        <v>3615737.2199999881</v>
      </c>
      <c r="N57" s="31">
        <f t="shared" si="11"/>
        <v>4328650.9900000077</v>
      </c>
      <c r="O57" s="31">
        <f t="shared" si="11"/>
        <v>7978275.8399999868</v>
      </c>
      <c r="P57" s="31">
        <f t="shared" si="11"/>
        <v>3765009.4199999925</v>
      </c>
      <c r="Q57" s="31">
        <f t="shared" si="11"/>
        <v>4190174.3599999989</v>
      </c>
      <c r="R57" s="31">
        <f t="shared" si="11"/>
        <v>4268019.2600000026</v>
      </c>
      <c r="S57" s="31">
        <f t="shared" si="11"/>
        <v>3002034.9400000004</v>
      </c>
      <c r="V57" s="31">
        <f>V49+V52+V55</f>
        <v>56734925.23999998</v>
      </c>
    </row>
    <row r="58" spans="2:22" ht="16.5" customHeight="1">
      <c r="B58" s="28" t="s">
        <v>7</v>
      </c>
      <c r="C58" s="28"/>
      <c r="D58" s="28"/>
      <c r="E58" s="28"/>
      <c r="H58" s="34">
        <v>4641088.5</v>
      </c>
      <c r="I58" s="34">
        <v>4641088.5</v>
      </c>
      <c r="J58" s="34">
        <v>4641088.5</v>
      </c>
      <c r="K58" s="34">
        <v>4641088.5</v>
      </c>
      <c r="L58" s="34">
        <v>4641088.5</v>
      </c>
      <c r="M58" s="34">
        <v>4641088.5</v>
      </c>
      <c r="N58" s="34">
        <v>4383250.25</v>
      </c>
      <c r="O58" s="34">
        <v>4383250.25</v>
      </c>
      <c r="P58" s="34">
        <v>4383250.25</v>
      </c>
      <c r="Q58" s="34">
        <v>4383250.25</v>
      </c>
      <c r="R58" s="34">
        <v>4383250.25</v>
      </c>
      <c r="S58" s="34">
        <v>4383250.25</v>
      </c>
      <c r="V58" s="34">
        <f>SUM(H58:S58)</f>
        <v>54146032.5</v>
      </c>
    </row>
    <row r="59" spans="2:22" ht="16.5" customHeight="1" thickBot="1">
      <c r="B59" s="29" t="s">
        <v>148</v>
      </c>
      <c r="C59" s="29"/>
      <c r="D59" s="29"/>
      <c r="E59" s="29"/>
      <c r="H59" s="101">
        <v>8.789157175089421E-2</v>
      </c>
      <c r="I59" s="101">
        <v>0.1028613231357256</v>
      </c>
      <c r="J59" s="101">
        <v>0.11482781743980955</v>
      </c>
      <c r="K59" s="101">
        <v>0.10598762654493661</v>
      </c>
      <c r="L59" s="101">
        <v>8.4615280316244781E-2</v>
      </c>
      <c r="M59" s="101">
        <v>7.0116385369509523E-2</v>
      </c>
      <c r="N59" s="101">
        <v>8.3941211011167041E-2</v>
      </c>
      <c r="O59" s="101">
        <v>0.15471474538785435</v>
      </c>
      <c r="P59" s="101">
        <v>7.3011072251692538E-2</v>
      </c>
      <c r="Q59" s="101">
        <v>8.1255871849890401E-2</v>
      </c>
      <c r="R59" s="101">
        <v>8.2765440348745847E-2</v>
      </c>
      <c r="S59" s="101">
        <v>5.821546919434957E-2</v>
      </c>
      <c r="V59" s="101">
        <f>AVERAGE(H59:S59)</f>
        <v>9.1683651216734996E-2</v>
      </c>
    </row>
    <row r="60" spans="2:22" ht="16.5" customHeight="1" thickBot="1">
      <c r="B60" s="29" t="s">
        <v>149</v>
      </c>
      <c r="C60" s="29"/>
      <c r="D60" s="29"/>
      <c r="E60" s="29"/>
      <c r="H60" s="101">
        <v>0.09</v>
      </c>
      <c r="I60" s="101">
        <v>0.09</v>
      </c>
      <c r="J60" s="101">
        <v>0.09</v>
      </c>
      <c r="K60" s="101">
        <v>0.09</v>
      </c>
      <c r="L60" s="101">
        <v>0.09</v>
      </c>
      <c r="M60" s="101">
        <v>0.09</v>
      </c>
      <c r="N60" s="101">
        <v>8.4999999999999992E-2</v>
      </c>
      <c r="O60" s="101">
        <v>8.4999999999999992E-2</v>
      </c>
      <c r="P60" s="101">
        <v>8.4999999999999992E-2</v>
      </c>
      <c r="Q60" s="101">
        <v>8.4999999999999992E-2</v>
      </c>
      <c r="R60" s="101">
        <v>8.4999999999999992E-2</v>
      </c>
      <c r="S60" s="101">
        <v>8.4999999999999992E-2</v>
      </c>
      <c r="V60" s="101">
        <f>AVERAGE(H60:S60)</f>
        <v>8.7499999999999981E-2</v>
      </c>
    </row>
    <row r="61" spans="2:22" ht="16.5" customHeight="1" thickBot="1">
      <c r="B61" s="29" t="s">
        <v>88</v>
      </c>
      <c r="C61" s="29"/>
      <c r="D61" s="29"/>
      <c r="E61" s="29"/>
      <c r="H61" s="35">
        <v>8.841238241804696</v>
      </c>
      <c r="I61" s="35">
        <v>8.8841852033202997</v>
      </c>
      <c r="J61" s="35">
        <v>9.0119960601268438</v>
      </c>
      <c r="K61" s="35">
        <v>9.0969390590806434</v>
      </c>
      <c r="L61" s="35">
        <v>9.2592536919948838</v>
      </c>
      <c r="M61" s="35">
        <v>9.3660428997637091</v>
      </c>
      <c r="N61" s="35">
        <v>9.3639434077372172</v>
      </c>
      <c r="O61" s="35">
        <v>9.3497124772992368</v>
      </c>
      <c r="P61" s="35">
        <v>9.1771592475127317</v>
      </c>
      <c r="Q61" s="35">
        <v>9.0428226702205752</v>
      </c>
      <c r="R61" s="35">
        <v>9.1954093155301813</v>
      </c>
      <c r="S61" s="35">
        <v>9.3033614909735007</v>
      </c>
      <c r="V61" s="35" t="s">
        <v>90</v>
      </c>
    </row>
    <row r="62" spans="2:22" ht="16.5" customHeight="1" thickBot="1">
      <c r="B62" s="29" t="s">
        <v>89</v>
      </c>
      <c r="C62" s="30"/>
      <c r="D62" s="30"/>
      <c r="E62" s="30"/>
      <c r="H62" s="35">
        <v>7.92</v>
      </c>
      <c r="I62" s="35">
        <v>7.7249999999999996</v>
      </c>
      <c r="J62" s="35">
        <v>7.7</v>
      </c>
      <c r="K62" s="36">
        <v>7.6519999999999992</v>
      </c>
      <c r="L62" s="36">
        <v>8.3870000000000005</v>
      </c>
      <c r="M62" s="36">
        <v>8.4700000000000006</v>
      </c>
      <c r="N62" s="36">
        <v>8.4</v>
      </c>
      <c r="O62" s="36">
        <v>8.4749999999999996</v>
      </c>
      <c r="P62" s="36">
        <v>8.5990000000000002</v>
      </c>
      <c r="Q62" s="36">
        <v>8.4359999999999999</v>
      </c>
      <c r="R62" s="36">
        <v>8.379999999999999</v>
      </c>
      <c r="S62" s="36">
        <v>8.98</v>
      </c>
      <c r="V62" s="35" t="s">
        <v>90</v>
      </c>
    </row>
    <row r="63" spans="2:22" ht="24" customHeight="1">
      <c r="B63" s="3"/>
      <c r="C63" s="6"/>
      <c r="D63" s="6"/>
      <c r="E63" s="6"/>
      <c r="H63" s="8"/>
      <c r="I63" s="8"/>
      <c r="J63" s="8"/>
      <c r="K63" s="8"/>
      <c r="L63" s="8"/>
      <c r="M63" s="8"/>
      <c r="N63" s="8"/>
      <c r="O63" s="8"/>
      <c r="P63" s="8"/>
      <c r="Q63" s="8"/>
      <c r="R63" s="8"/>
      <c r="S63" s="8"/>
      <c r="V63" s="7"/>
    </row>
    <row r="64" spans="2:22" ht="24.75" customHeight="1">
      <c r="B64" s="18" t="s">
        <v>30</v>
      </c>
      <c r="C64" s="15"/>
      <c r="D64" s="15"/>
      <c r="E64" s="15"/>
      <c r="F64" s="16"/>
      <c r="G64" s="16"/>
      <c r="H64" s="17">
        <v>44562</v>
      </c>
      <c r="I64" s="17">
        <v>44593</v>
      </c>
      <c r="J64" s="17">
        <v>44621</v>
      </c>
      <c r="K64" s="17">
        <v>44652</v>
      </c>
      <c r="L64" s="17">
        <v>44682</v>
      </c>
      <c r="M64" s="17">
        <v>44713</v>
      </c>
      <c r="N64" s="17">
        <v>44743</v>
      </c>
      <c r="O64" s="17">
        <v>44774</v>
      </c>
      <c r="P64" s="17">
        <v>44805</v>
      </c>
      <c r="Q64" s="17">
        <v>44835</v>
      </c>
      <c r="R64" s="17">
        <v>44866</v>
      </c>
      <c r="S64" s="17">
        <v>44896</v>
      </c>
      <c r="V64" s="19">
        <v>2022</v>
      </c>
    </row>
    <row r="65" spans="2:22" ht="5.0999999999999996" customHeight="1">
      <c r="B65" s="3"/>
      <c r="C65" s="6"/>
      <c r="D65" s="6"/>
      <c r="E65" s="6"/>
      <c r="H65" s="8"/>
      <c r="I65" s="8"/>
      <c r="J65" s="8"/>
      <c r="K65" s="8"/>
      <c r="L65" s="8"/>
      <c r="M65" s="8"/>
      <c r="N65" s="8"/>
      <c r="O65" s="8"/>
      <c r="P65" s="8"/>
      <c r="Q65" s="8"/>
      <c r="R65" s="8"/>
      <c r="S65" s="8"/>
      <c r="T65" s="8"/>
      <c r="V65" s="7"/>
    </row>
    <row r="66" spans="2:22" ht="4.5" customHeight="1">
      <c r="B66" s="3"/>
      <c r="C66" s="6"/>
      <c r="D66" s="6"/>
      <c r="E66" s="6"/>
      <c r="H66" s="8"/>
      <c r="I66" s="8"/>
      <c r="J66" s="8"/>
      <c r="K66" s="8"/>
      <c r="L66" s="8"/>
      <c r="M66" s="8"/>
      <c r="N66" s="8"/>
      <c r="O66" s="8"/>
      <c r="P66" s="8"/>
      <c r="Q66" s="8"/>
      <c r="R66" s="8"/>
      <c r="S66" s="8"/>
      <c r="T66" s="8"/>
      <c r="V66" s="7"/>
    </row>
    <row r="67" spans="2:22" ht="15.95" customHeight="1">
      <c r="B67" s="25" t="s">
        <v>24</v>
      </c>
      <c r="C67" s="25"/>
      <c r="D67" s="25"/>
      <c r="E67" s="25"/>
      <c r="H67" s="31">
        <f t="shared" ref="H67:S67" si="12">H68+H69</f>
        <v>3907153.33</v>
      </c>
      <c r="I67" s="31">
        <f t="shared" si="12"/>
        <v>4072372.6100000003</v>
      </c>
      <c r="J67" s="31">
        <f t="shared" si="12"/>
        <v>4102066.5799999991</v>
      </c>
      <c r="K67" s="31">
        <f t="shared" si="12"/>
        <v>4941152.7899999991</v>
      </c>
      <c r="L67" s="31">
        <f t="shared" si="12"/>
        <v>9698351.5300000012</v>
      </c>
      <c r="M67" s="31">
        <f t="shared" si="12"/>
        <v>4981286.1099999994</v>
      </c>
      <c r="N67" s="31">
        <f t="shared" si="12"/>
        <v>6469878.0516007487</v>
      </c>
      <c r="O67" s="31">
        <f t="shared" si="12"/>
        <v>6191166.6800000034</v>
      </c>
      <c r="P67" s="31">
        <f t="shared" si="12"/>
        <v>3070596.4699999997</v>
      </c>
      <c r="Q67" s="31">
        <f t="shared" si="12"/>
        <v>2972103.47</v>
      </c>
      <c r="R67" s="31">
        <f t="shared" si="12"/>
        <v>2736190.9099999997</v>
      </c>
      <c r="S67" s="31">
        <f t="shared" si="12"/>
        <v>4594681.0200000005</v>
      </c>
      <c r="V67" s="31">
        <f>V68+V69</f>
        <v>57736999.551600754</v>
      </c>
    </row>
    <row r="68" spans="2:22" ht="15.95" customHeight="1" thickBot="1">
      <c r="B68" s="26" t="s">
        <v>25</v>
      </c>
      <c r="C68" s="26"/>
      <c r="D68" s="26"/>
      <c r="E68" s="26"/>
      <c r="H68" s="32">
        <v>2218944.46</v>
      </c>
      <c r="I68" s="32">
        <v>1856719.12</v>
      </c>
      <c r="J68" s="32">
        <v>2613373.709999999</v>
      </c>
      <c r="K68" s="32">
        <v>2248116.4499999997</v>
      </c>
      <c r="L68" s="32">
        <v>2276898.2999999998</v>
      </c>
      <c r="M68" s="32">
        <v>2298188.15</v>
      </c>
      <c r="N68" s="32">
        <v>2290089.4600000004</v>
      </c>
      <c r="O68" s="32">
        <v>2306901.86</v>
      </c>
      <c r="P68" s="32">
        <v>2325026.67</v>
      </c>
      <c r="Q68" s="32">
        <v>2378302.91</v>
      </c>
      <c r="R68" s="32">
        <v>2409616.0399999996</v>
      </c>
      <c r="S68" s="32">
        <v>2496800.7500000005</v>
      </c>
      <c r="V68" s="32">
        <f>SUM(H68:S68)</f>
        <v>27718977.879999999</v>
      </c>
    </row>
    <row r="69" spans="2:22" ht="15.95" customHeight="1">
      <c r="B69" s="27" t="s">
        <v>26</v>
      </c>
      <c r="C69" s="27"/>
      <c r="D69" s="27"/>
      <c r="E69" s="27"/>
      <c r="H69" s="33">
        <v>1688208.8699999999</v>
      </c>
      <c r="I69" s="33">
        <v>2215653.4900000002</v>
      </c>
      <c r="J69" s="33">
        <v>1488692.87</v>
      </c>
      <c r="K69" s="33">
        <v>2693036.34</v>
      </c>
      <c r="L69" s="33">
        <v>7421453.2300000023</v>
      </c>
      <c r="M69" s="33">
        <v>2683097.96</v>
      </c>
      <c r="N69" s="33">
        <v>4179788.5916007478</v>
      </c>
      <c r="O69" s="33">
        <v>3884264.8200000036</v>
      </c>
      <c r="P69" s="33">
        <v>745569.8</v>
      </c>
      <c r="Q69" s="33">
        <v>593800.56000000006</v>
      </c>
      <c r="R69" s="33">
        <v>326574.87000000023</v>
      </c>
      <c r="S69" s="33">
        <v>2097880.27</v>
      </c>
      <c r="V69" s="33">
        <f>SUM(H69:S69)</f>
        <v>30018021.671600755</v>
      </c>
    </row>
    <row r="70" spans="2:22" ht="15.95" customHeight="1">
      <c r="B70" s="25" t="s">
        <v>8</v>
      </c>
      <c r="C70" s="25"/>
      <c r="D70" s="25"/>
      <c r="E70" s="25"/>
      <c r="H70" s="31">
        <f t="shared" ref="H70:S70" si="13">SUM(H71:H72)</f>
        <v>156056.66000000387</v>
      </c>
      <c r="I70" s="31">
        <f t="shared" si="13"/>
        <v>151110.23999999612</v>
      </c>
      <c r="J70" s="31">
        <f t="shared" si="13"/>
        <v>412557.2600000035</v>
      </c>
      <c r="K70" s="31">
        <f t="shared" si="13"/>
        <v>395907.70490058843</v>
      </c>
      <c r="L70" s="31">
        <f t="shared" si="13"/>
        <v>323093.37616868096</v>
      </c>
      <c r="M70" s="31">
        <f t="shared" si="13"/>
        <v>434465.08612672536</v>
      </c>
      <c r="N70" s="31">
        <f t="shared" si="13"/>
        <v>314215.02489971265</v>
      </c>
      <c r="O70" s="31">
        <f t="shared" si="13"/>
        <v>297171.98790423642</v>
      </c>
      <c r="P70" s="31">
        <f t="shared" si="13"/>
        <v>481152.04999999818</v>
      </c>
      <c r="Q70" s="31">
        <f t="shared" si="13"/>
        <v>472245.04986400419</v>
      </c>
      <c r="R70" s="31">
        <f t="shared" si="13"/>
        <v>381587.96999999881</v>
      </c>
      <c r="S70" s="31">
        <f t="shared" si="13"/>
        <v>158124.63999999873</v>
      </c>
      <c r="V70" s="31">
        <f>SUM(V71:V72)</f>
        <v>3977687.0498639471</v>
      </c>
    </row>
    <row r="71" spans="2:22" ht="15.95" customHeight="1" thickBot="1">
      <c r="B71" s="26" t="s">
        <v>27</v>
      </c>
      <c r="C71" s="26"/>
      <c r="D71" s="26"/>
      <c r="E71" s="26"/>
      <c r="H71" s="32">
        <v>0</v>
      </c>
      <c r="I71" s="32">
        <v>0</v>
      </c>
      <c r="J71" s="32">
        <v>0</v>
      </c>
      <c r="K71" s="32">
        <v>82986.554900587143</v>
      </c>
      <c r="L71" s="32">
        <v>88206.336168678128</v>
      </c>
      <c r="M71" s="32">
        <v>113516.59612672793</v>
      </c>
      <c r="N71" s="32">
        <v>86727.714899710249</v>
      </c>
      <c r="O71" s="32">
        <v>50165.097904232069</v>
      </c>
      <c r="P71" s="32">
        <v>11515.22</v>
      </c>
      <c r="Q71" s="32">
        <v>14617.769864003014</v>
      </c>
      <c r="R71" s="32">
        <v>0</v>
      </c>
      <c r="S71" s="32">
        <v>0</v>
      </c>
      <c r="V71" s="32">
        <f>SUM(H71:S71)</f>
        <v>447735.28986393852</v>
      </c>
    </row>
    <row r="72" spans="2:22" ht="15.95" customHeight="1">
      <c r="B72" s="27" t="s">
        <v>4</v>
      </c>
      <c r="C72" s="27"/>
      <c r="D72" s="27"/>
      <c r="E72" s="27"/>
      <c r="H72" s="33">
        <v>156056.66000000387</v>
      </c>
      <c r="I72" s="33">
        <v>151110.23999999612</v>
      </c>
      <c r="J72" s="33">
        <v>412557.2600000035</v>
      </c>
      <c r="K72" s="33">
        <v>312921.1500000013</v>
      </c>
      <c r="L72" s="33">
        <v>234887.04000000283</v>
      </c>
      <c r="M72" s="33">
        <v>320948.48999999743</v>
      </c>
      <c r="N72" s="33">
        <v>227487.31000000238</v>
      </c>
      <c r="O72" s="33">
        <v>247006.89000000432</v>
      </c>
      <c r="P72" s="33">
        <v>469636.82999999821</v>
      </c>
      <c r="Q72" s="33">
        <v>457627.28000000119</v>
      </c>
      <c r="R72" s="33">
        <v>381587.96999999881</v>
      </c>
      <c r="S72" s="33">
        <v>158124.63999999873</v>
      </c>
      <c r="V72" s="33">
        <f>SUM(H72:S72)</f>
        <v>3529951.7600000086</v>
      </c>
    </row>
    <row r="73" spans="2:22" ht="15.95" customHeight="1">
      <c r="B73" s="25" t="s">
        <v>6</v>
      </c>
      <c r="C73" s="25"/>
      <c r="D73" s="25"/>
      <c r="E73" s="25"/>
      <c r="H73" s="31">
        <f t="shared" ref="H73:S73" si="14">H74</f>
        <v>-211581.19</v>
      </c>
      <c r="I73" s="31">
        <f t="shared" si="14"/>
        <v>-300498.82</v>
      </c>
      <c r="J73" s="31">
        <f t="shared" si="14"/>
        <v>-276759.77</v>
      </c>
      <c r="K73" s="31">
        <f t="shared" si="14"/>
        <v>-318564.84999999998</v>
      </c>
      <c r="L73" s="31">
        <f t="shared" si="14"/>
        <v>-318732.98</v>
      </c>
      <c r="M73" s="31">
        <f t="shared" si="14"/>
        <v>-742080.00000000012</v>
      </c>
      <c r="N73" s="31">
        <f t="shared" si="14"/>
        <v>-307927.16999999987</v>
      </c>
      <c r="O73" s="31">
        <f t="shared" si="14"/>
        <v>-302049.82</v>
      </c>
      <c r="P73" s="31">
        <f t="shared" si="14"/>
        <v>-360145.3600000001</v>
      </c>
      <c r="Q73" s="31">
        <f t="shared" si="14"/>
        <v>-338443.27</v>
      </c>
      <c r="R73" s="31">
        <f t="shared" si="14"/>
        <v>-313560.19</v>
      </c>
      <c r="S73" s="31">
        <f t="shared" si="14"/>
        <v>-314097.64000000007</v>
      </c>
      <c r="V73" s="31">
        <f>V74</f>
        <v>-4104441.06</v>
      </c>
    </row>
    <row r="74" spans="2:22" ht="15.95" customHeight="1">
      <c r="B74" s="27" t="s">
        <v>28</v>
      </c>
      <c r="C74" s="27"/>
      <c r="D74" s="27"/>
      <c r="E74" s="27"/>
      <c r="H74" s="33">
        <v>-211581.19</v>
      </c>
      <c r="I74" s="33">
        <v>-300498.82</v>
      </c>
      <c r="J74" s="33">
        <v>-276759.77</v>
      </c>
      <c r="K74" s="33">
        <v>-318564.84999999998</v>
      </c>
      <c r="L74" s="33">
        <v>-318732.98</v>
      </c>
      <c r="M74" s="33">
        <v>-742080.00000000012</v>
      </c>
      <c r="N74" s="33">
        <v>-307927.16999999987</v>
      </c>
      <c r="O74" s="33">
        <v>-302049.82</v>
      </c>
      <c r="P74" s="33">
        <v>-360145.3600000001</v>
      </c>
      <c r="Q74" s="33">
        <v>-338443.27</v>
      </c>
      <c r="R74" s="33">
        <v>-313560.19</v>
      </c>
      <c r="S74" s="33">
        <v>-314097.64000000007</v>
      </c>
      <c r="V74" s="33">
        <f>SUM(H74:S74)</f>
        <v>-4104441.06</v>
      </c>
    </row>
    <row r="75" spans="2:22" ht="15.95" customHeight="1">
      <c r="B75" s="25" t="s">
        <v>20</v>
      </c>
      <c r="C75" s="25"/>
      <c r="D75" s="25"/>
      <c r="E75" s="25"/>
      <c r="H75" s="31">
        <f t="shared" ref="H75:S75" si="15">H67+H70+H73</f>
        <v>3851628.800000004</v>
      </c>
      <c r="I75" s="31">
        <f t="shared" si="15"/>
        <v>3922984.029999997</v>
      </c>
      <c r="J75" s="31">
        <f t="shared" si="15"/>
        <v>4237864.0700000022</v>
      </c>
      <c r="K75" s="31">
        <f t="shared" si="15"/>
        <v>5018495.6449005883</v>
      </c>
      <c r="L75" s="31">
        <f t="shared" si="15"/>
        <v>9702711.9261686821</v>
      </c>
      <c r="M75" s="31">
        <f t="shared" si="15"/>
        <v>4673671.1961267246</v>
      </c>
      <c r="N75" s="31">
        <f t="shared" si="15"/>
        <v>6476165.9065004615</v>
      </c>
      <c r="O75" s="31">
        <f t="shared" si="15"/>
        <v>6186288.8479042398</v>
      </c>
      <c r="P75" s="31">
        <f t="shared" si="15"/>
        <v>3191603.1599999974</v>
      </c>
      <c r="Q75" s="31">
        <f t="shared" si="15"/>
        <v>3105905.2498640046</v>
      </c>
      <c r="R75" s="31">
        <f t="shared" si="15"/>
        <v>2804218.6899999985</v>
      </c>
      <c r="S75" s="31">
        <f t="shared" si="15"/>
        <v>4438708.0199999996</v>
      </c>
      <c r="V75" s="31">
        <f>V67+V70+V73</f>
        <v>57610245.541464701</v>
      </c>
    </row>
    <row r="76" spans="2:22" ht="15.95" customHeight="1">
      <c r="B76" s="28" t="s">
        <v>7</v>
      </c>
      <c r="C76" s="28"/>
      <c r="D76" s="28"/>
      <c r="E76" s="28"/>
      <c r="H76" s="34">
        <v>4191019.2</v>
      </c>
      <c r="I76" s="34">
        <v>4191019.2</v>
      </c>
      <c r="J76" s="34">
        <v>4423853.5999999996</v>
      </c>
      <c r="K76" s="34">
        <v>4656688</v>
      </c>
      <c r="L76" s="34">
        <v>6053694.4000000004</v>
      </c>
      <c r="M76" s="34">
        <v>6519363.1999999993</v>
      </c>
      <c r="N76" s="34">
        <v>5122392.68</v>
      </c>
      <c r="O76" s="34">
        <v>3725571.2</v>
      </c>
      <c r="P76" s="34">
        <v>4055431.5800000005</v>
      </c>
      <c r="Q76" s="34">
        <v>4641088.5</v>
      </c>
      <c r="R76" s="34">
        <v>4898926.75</v>
      </c>
      <c r="S76" s="34">
        <v>4898926.75</v>
      </c>
      <c r="V76" s="34">
        <f>SUM(H76:S76)</f>
        <v>57377975.060000002</v>
      </c>
    </row>
    <row r="77" spans="2:22" ht="15.95" customHeight="1" thickBot="1">
      <c r="B77" s="29" t="s">
        <v>148</v>
      </c>
      <c r="C77" s="29"/>
      <c r="D77" s="29"/>
      <c r="E77" s="29"/>
      <c r="H77" s="101">
        <v>8.2711764241022875E-2</v>
      </c>
      <c r="I77" s="101">
        <v>8.4244081415804473E-2</v>
      </c>
      <c r="J77" s="101">
        <v>9.1005969693481764E-2</v>
      </c>
      <c r="K77" s="101">
        <v>0.10776963466095621</v>
      </c>
      <c r="L77" s="101">
        <v>0.20836079046242059</v>
      </c>
      <c r="M77" s="101">
        <v>0.10036470547579579</v>
      </c>
      <c r="N77" s="101">
        <v>0.13907158964698646</v>
      </c>
      <c r="O77" s="101">
        <v>0.13284265658133504</v>
      </c>
      <c r="P77" s="101">
        <v>6.1449725212425609E-2</v>
      </c>
      <c r="Q77" s="101">
        <v>6.0229722507502373E-2</v>
      </c>
      <c r="R77" s="101">
        <v>5.4379415971059351E-2</v>
      </c>
      <c r="S77" s="101">
        <v>8.6075437216937362E-2</v>
      </c>
      <c r="V77" s="101">
        <f>AVERAGE(H77:S77)</f>
        <v>0.10070879109047733</v>
      </c>
    </row>
    <row r="78" spans="2:22" ht="15.95" customHeight="1" thickBot="1">
      <c r="B78" s="29" t="s">
        <v>149</v>
      </c>
      <c r="C78" s="29"/>
      <c r="D78" s="29"/>
      <c r="E78" s="29"/>
      <c r="H78" s="101">
        <v>0.09</v>
      </c>
      <c r="I78" s="101">
        <v>0.09</v>
      </c>
      <c r="J78" s="101">
        <v>9.5000000000000001E-2</v>
      </c>
      <c r="K78" s="101">
        <v>0.1</v>
      </c>
      <c r="L78" s="101">
        <v>0.13</v>
      </c>
      <c r="M78" s="101">
        <v>0.13999999999999999</v>
      </c>
      <c r="N78" s="101">
        <v>0.10999999999999999</v>
      </c>
      <c r="O78" s="101">
        <v>0.08</v>
      </c>
      <c r="P78" s="101">
        <v>0.08</v>
      </c>
      <c r="Q78" s="101">
        <v>0.09</v>
      </c>
      <c r="R78" s="101">
        <v>9.5000000000000001E-2</v>
      </c>
      <c r="S78" s="101">
        <v>9.5000000000000001E-2</v>
      </c>
      <c r="V78" s="101">
        <f>AVERAGE(H78:S78)</f>
        <v>9.9583333333333315E-2</v>
      </c>
    </row>
    <row r="79" spans="2:22" ht="15.95" customHeight="1" thickBot="1">
      <c r="B79" s="29" t="s">
        <v>88</v>
      </c>
      <c r="C79" s="29"/>
      <c r="D79" s="29"/>
      <c r="E79" s="29"/>
      <c r="H79" s="35">
        <v>9.1954699881117214</v>
      </c>
      <c r="I79" s="35">
        <v>9.1312465310108841</v>
      </c>
      <c r="J79" s="35">
        <v>9.2947106625996856</v>
      </c>
      <c r="K79" s="35">
        <v>9.2680597645794602</v>
      </c>
      <c r="L79" s="35">
        <v>9.2828848922238301</v>
      </c>
      <c r="M79" s="35">
        <v>9.1866522159096746</v>
      </c>
      <c r="N79" s="35">
        <v>9.0626931810763374</v>
      </c>
      <c r="O79" s="35">
        <v>9.1151610198063526</v>
      </c>
      <c r="P79" s="35">
        <v>9.1218808105675109</v>
      </c>
      <c r="Q79" s="35">
        <v>9.1299614964032703</v>
      </c>
      <c r="R79" s="35">
        <v>8.9655539096701133</v>
      </c>
      <c r="S79" s="35">
        <v>8.8882033179716338</v>
      </c>
      <c r="V79" s="35" t="s">
        <v>90</v>
      </c>
    </row>
    <row r="80" spans="2:22" ht="15.95" customHeight="1" thickBot="1">
      <c r="B80" s="29" t="s">
        <v>89</v>
      </c>
      <c r="C80" s="30"/>
      <c r="D80" s="30"/>
      <c r="E80" s="30"/>
      <c r="H80" s="35">
        <v>9.5950000000000006</v>
      </c>
      <c r="I80" s="35">
        <v>9.843</v>
      </c>
      <c r="J80" s="35">
        <v>9.6999999999999993</v>
      </c>
      <c r="K80" s="35">
        <v>9.6449999999999996</v>
      </c>
      <c r="L80" s="35">
        <v>9.7850000000000001</v>
      </c>
      <c r="M80" s="35">
        <v>9.6449999999999996</v>
      </c>
      <c r="N80" s="35">
        <v>9.8230000000000004</v>
      </c>
      <c r="O80" s="35">
        <v>9.7989999999999995</v>
      </c>
      <c r="P80" s="35">
        <v>9.3970000000000002</v>
      </c>
      <c r="Q80" s="35">
        <v>9.1280000000000001</v>
      </c>
      <c r="R80" s="35">
        <v>8.2409999999999997</v>
      </c>
      <c r="S80" s="35">
        <v>8.15</v>
      </c>
      <c r="V80" s="35" t="s">
        <v>90</v>
      </c>
    </row>
    <row r="81" spans="2:22" ht="24" customHeight="1">
      <c r="I81" s="9"/>
      <c r="J81" s="9"/>
      <c r="K81" s="9"/>
      <c r="L81" s="9"/>
      <c r="M81" s="9"/>
      <c r="N81" s="9"/>
    </row>
    <row r="82" spans="2:22" ht="24.95" customHeight="1">
      <c r="B82" s="18" t="s">
        <v>31</v>
      </c>
      <c r="C82" s="15"/>
      <c r="D82" s="15"/>
      <c r="E82" s="15"/>
      <c r="F82" s="16"/>
      <c r="G82" s="16"/>
      <c r="H82" s="17">
        <v>44197</v>
      </c>
      <c r="I82" s="17">
        <v>44228</v>
      </c>
      <c r="J82" s="17">
        <v>44256</v>
      </c>
      <c r="K82" s="17">
        <v>44287</v>
      </c>
      <c r="L82" s="17">
        <v>44317</v>
      </c>
      <c r="M82" s="17">
        <v>44348</v>
      </c>
      <c r="N82" s="17">
        <v>44378</v>
      </c>
      <c r="O82" s="17">
        <v>44409</v>
      </c>
      <c r="P82" s="17">
        <v>44440</v>
      </c>
      <c r="Q82" s="17">
        <v>44470</v>
      </c>
      <c r="R82" s="17">
        <v>44501</v>
      </c>
      <c r="S82" s="17">
        <v>44531</v>
      </c>
      <c r="T82" s="16"/>
      <c r="V82" s="19">
        <v>2021</v>
      </c>
    </row>
    <row r="83" spans="2:22" ht="5.0999999999999996" customHeight="1">
      <c r="B83" s="3"/>
      <c r="C83" s="6"/>
      <c r="D83" s="6"/>
      <c r="E83" s="6"/>
      <c r="H83" s="8"/>
      <c r="I83" s="8"/>
      <c r="J83" s="8"/>
      <c r="K83" s="8"/>
      <c r="L83" s="8"/>
      <c r="M83" s="8"/>
      <c r="N83" s="8"/>
      <c r="O83" s="8"/>
      <c r="P83" s="8"/>
      <c r="Q83" s="8"/>
      <c r="R83" s="8"/>
      <c r="S83" s="8"/>
      <c r="V83" s="7"/>
    </row>
    <row r="84" spans="2:22" ht="5.0999999999999996" customHeight="1">
      <c r="B84" s="3"/>
      <c r="C84" s="6"/>
      <c r="D84" s="6"/>
      <c r="E84" s="6"/>
      <c r="H84" s="8"/>
      <c r="I84" s="8"/>
      <c r="J84" s="8"/>
      <c r="K84" s="8"/>
      <c r="L84" s="8"/>
      <c r="M84" s="8"/>
      <c r="N84" s="8"/>
      <c r="O84" s="8"/>
      <c r="P84" s="8"/>
      <c r="Q84" s="8"/>
      <c r="R84" s="8"/>
      <c r="S84" s="8"/>
      <c r="V84" s="7"/>
    </row>
    <row r="85" spans="2:22" ht="15.95" customHeight="1">
      <c r="B85" s="25" t="s">
        <v>24</v>
      </c>
      <c r="C85" s="25"/>
      <c r="D85" s="25"/>
      <c r="E85" s="25"/>
      <c r="H85" s="31">
        <f t="shared" ref="H85:S85" si="16">H86+H87</f>
        <v>879603.27</v>
      </c>
      <c r="I85" s="31">
        <f t="shared" si="16"/>
        <v>876169.83</v>
      </c>
      <c r="J85" s="31">
        <f t="shared" si="16"/>
        <v>1042511.19</v>
      </c>
      <c r="K85" s="31">
        <f t="shared" si="16"/>
        <v>1063133.53</v>
      </c>
      <c r="L85" s="31">
        <f t="shared" si="16"/>
        <v>1130512.1000000001</v>
      </c>
      <c r="M85" s="31">
        <f t="shared" si="16"/>
        <v>1172656.73</v>
      </c>
      <c r="N85" s="31">
        <f t="shared" si="16"/>
        <v>1219494.57</v>
      </c>
      <c r="O85" s="31">
        <f t="shared" si="16"/>
        <v>2307557.85</v>
      </c>
      <c r="P85" s="31">
        <f t="shared" si="16"/>
        <v>2393588.9299999997</v>
      </c>
      <c r="Q85" s="31">
        <f t="shared" si="16"/>
        <v>2410272.5500000003</v>
      </c>
      <c r="R85" s="31">
        <f t="shared" si="16"/>
        <v>2982083.2700000005</v>
      </c>
      <c r="S85" s="31">
        <f t="shared" si="16"/>
        <v>3756558.9899999998</v>
      </c>
      <c r="V85" s="31">
        <f>V86+V87</f>
        <v>21234142.810000002</v>
      </c>
    </row>
    <row r="86" spans="2:22" ht="15.95" customHeight="1" thickBot="1">
      <c r="B86" s="26" t="s">
        <v>25</v>
      </c>
      <c r="C86" s="26"/>
      <c r="D86" s="26"/>
      <c r="E86" s="26"/>
      <c r="H86" s="32">
        <v>397450.92000000004</v>
      </c>
      <c r="I86" s="32">
        <v>400744.98</v>
      </c>
      <c r="J86" s="32">
        <v>563806.41</v>
      </c>
      <c r="K86" s="32">
        <v>578261.74</v>
      </c>
      <c r="L86" s="32">
        <v>638937.41</v>
      </c>
      <c r="M86" s="32">
        <v>677420.92999999993</v>
      </c>
      <c r="N86" s="32">
        <v>717964.29</v>
      </c>
      <c r="O86" s="32">
        <v>1429941.99</v>
      </c>
      <c r="P86" s="32">
        <v>1495032.7499999998</v>
      </c>
      <c r="Q86" s="32">
        <v>1500503.02</v>
      </c>
      <c r="R86" s="32">
        <v>1512168.39</v>
      </c>
      <c r="S86" s="32">
        <v>1589143.7200000002</v>
      </c>
      <c r="V86" s="32">
        <f>SUM(H86:S86)</f>
        <v>11501376.550000001</v>
      </c>
    </row>
    <row r="87" spans="2:22" ht="15.95" customHeight="1">
      <c r="B87" s="27" t="s">
        <v>26</v>
      </c>
      <c r="C87" s="27"/>
      <c r="D87" s="27"/>
      <c r="E87" s="27"/>
      <c r="H87" s="33">
        <v>482152.35000000003</v>
      </c>
      <c r="I87" s="33">
        <v>475424.85</v>
      </c>
      <c r="J87" s="33">
        <v>478704.77999999991</v>
      </c>
      <c r="K87" s="33">
        <v>484871.79</v>
      </c>
      <c r="L87" s="33">
        <v>491574.69000000006</v>
      </c>
      <c r="M87" s="33">
        <v>495235.80000000005</v>
      </c>
      <c r="N87" s="33">
        <v>501530.28</v>
      </c>
      <c r="O87" s="33">
        <v>877615.86000000022</v>
      </c>
      <c r="P87" s="33">
        <v>898556.17999999982</v>
      </c>
      <c r="Q87" s="33">
        <v>909769.53000000026</v>
      </c>
      <c r="R87" s="33">
        <v>1469914.8800000004</v>
      </c>
      <c r="S87" s="33">
        <v>2167415.2699999996</v>
      </c>
      <c r="V87" s="33">
        <f>SUM(H87:S87)</f>
        <v>9732766.2599999998</v>
      </c>
    </row>
    <row r="88" spans="2:22" ht="15.95" customHeight="1">
      <c r="B88" s="25" t="s">
        <v>8</v>
      </c>
      <c r="C88" s="25"/>
      <c r="D88" s="25"/>
      <c r="E88" s="25"/>
      <c r="H88" s="31">
        <f t="shared" ref="H88:S88" si="17">SUM(H89:H90)</f>
        <v>887.63000000012107</v>
      </c>
      <c r="I88" s="31">
        <f t="shared" si="17"/>
        <v>1060.3199999999197</v>
      </c>
      <c r="J88" s="31">
        <f t="shared" si="17"/>
        <v>763.24000000022352</v>
      </c>
      <c r="K88" s="31">
        <f t="shared" si="17"/>
        <v>5522.839999999851</v>
      </c>
      <c r="L88" s="31">
        <f t="shared" si="17"/>
        <v>3390.9200000003912</v>
      </c>
      <c r="M88" s="31">
        <f t="shared" si="17"/>
        <v>4600.589999999851</v>
      </c>
      <c r="N88" s="31">
        <f t="shared" si="17"/>
        <v>22434.600000000559</v>
      </c>
      <c r="O88" s="31">
        <f t="shared" si="17"/>
        <v>22262.979999999981</v>
      </c>
      <c r="P88" s="31">
        <f t="shared" si="17"/>
        <v>6419.9399999999441</v>
      </c>
      <c r="Q88" s="31">
        <f t="shared" si="17"/>
        <v>8198.3199999998324</v>
      </c>
      <c r="R88" s="31">
        <f t="shared" si="17"/>
        <v>12517.879999998957</v>
      </c>
      <c r="S88" s="31">
        <f t="shared" si="17"/>
        <v>180465.26000002027</v>
      </c>
      <c r="V88" s="31">
        <f>SUM(V89:V90)</f>
        <v>268524.52000001993</v>
      </c>
    </row>
    <row r="89" spans="2:22" ht="15.95" customHeight="1" thickBot="1">
      <c r="B89" s="26" t="s">
        <v>27</v>
      </c>
      <c r="C89" s="26"/>
      <c r="D89" s="26"/>
      <c r="E89" s="26"/>
      <c r="H89" s="32">
        <v>0</v>
      </c>
      <c r="I89" s="32">
        <v>0</v>
      </c>
      <c r="J89" s="32">
        <v>0</v>
      </c>
      <c r="K89" s="32">
        <v>0</v>
      </c>
      <c r="L89" s="32">
        <v>0</v>
      </c>
      <c r="M89" s="32">
        <v>0</v>
      </c>
      <c r="N89" s="32">
        <v>0</v>
      </c>
      <c r="O89" s="32">
        <v>0</v>
      </c>
      <c r="P89" s="32">
        <v>0</v>
      </c>
      <c r="Q89" s="32">
        <v>0</v>
      </c>
      <c r="R89" s="32">
        <v>0</v>
      </c>
      <c r="S89" s="32">
        <v>0</v>
      </c>
      <c r="V89" s="32">
        <f>SUM(H89:S89)</f>
        <v>0</v>
      </c>
    </row>
    <row r="90" spans="2:22" ht="15.95" customHeight="1">
      <c r="B90" s="27" t="s">
        <v>4</v>
      </c>
      <c r="C90" s="27"/>
      <c r="D90" s="27"/>
      <c r="E90" s="27"/>
      <c r="H90" s="33">
        <v>887.63000000012107</v>
      </c>
      <c r="I90" s="33">
        <v>1060.3199999999197</v>
      </c>
      <c r="J90" s="33">
        <v>763.24000000022352</v>
      </c>
      <c r="K90" s="33">
        <v>5522.839999999851</v>
      </c>
      <c r="L90" s="33">
        <v>3390.9200000003912</v>
      </c>
      <c r="M90" s="33">
        <v>4600.589999999851</v>
      </c>
      <c r="N90" s="33">
        <v>22434.600000000559</v>
      </c>
      <c r="O90" s="33">
        <v>22262.979999999981</v>
      </c>
      <c r="P90" s="33">
        <v>6419.9399999999441</v>
      </c>
      <c r="Q90" s="33">
        <v>8198.3199999998324</v>
      </c>
      <c r="R90" s="33">
        <v>12517.879999998957</v>
      </c>
      <c r="S90" s="33">
        <v>180465.26000002027</v>
      </c>
      <c r="V90" s="33">
        <f>SUM(H90:S90)</f>
        <v>268524.52000001993</v>
      </c>
    </row>
    <row r="91" spans="2:22" ht="15.95" customHeight="1">
      <c r="B91" s="25" t="s">
        <v>6</v>
      </c>
      <c r="C91" s="25"/>
      <c r="D91" s="25"/>
      <c r="E91" s="25"/>
      <c r="H91" s="31">
        <f t="shared" ref="H91:S91" si="18">H92</f>
        <v>-19920.649999999998</v>
      </c>
      <c r="I91" s="31">
        <f t="shared" si="18"/>
        <v>-27744.880000000001</v>
      </c>
      <c r="J91" s="31">
        <f t="shared" si="18"/>
        <v>-63622.049999999996</v>
      </c>
      <c r="K91" s="31">
        <f t="shared" si="18"/>
        <v>-81093.489999999991</v>
      </c>
      <c r="L91" s="31">
        <f t="shared" si="18"/>
        <v>-61929</v>
      </c>
      <c r="M91" s="31">
        <f t="shared" si="18"/>
        <v>-245895.34999999998</v>
      </c>
      <c r="N91" s="31">
        <f t="shared" si="18"/>
        <v>-27491.48</v>
      </c>
      <c r="O91" s="31">
        <f t="shared" si="18"/>
        <v>-91461.389999999985</v>
      </c>
      <c r="P91" s="31">
        <f t="shared" si="18"/>
        <v>-84312.41</v>
      </c>
      <c r="Q91" s="31">
        <f t="shared" si="18"/>
        <v>-185972.3</v>
      </c>
      <c r="R91" s="31">
        <f t="shared" si="18"/>
        <v>-193510.69</v>
      </c>
      <c r="S91" s="31">
        <f t="shared" si="18"/>
        <v>-401887.35</v>
      </c>
      <c r="V91" s="31">
        <f>V92</f>
        <v>-1484841.04</v>
      </c>
    </row>
    <row r="92" spans="2:22" ht="15.95" customHeight="1">
      <c r="B92" s="27" t="s">
        <v>28</v>
      </c>
      <c r="C92" s="27"/>
      <c r="D92" s="27"/>
      <c r="E92" s="27"/>
      <c r="H92" s="33">
        <v>-19920.649999999998</v>
      </c>
      <c r="I92" s="33">
        <v>-27744.880000000001</v>
      </c>
      <c r="J92" s="33">
        <v>-63622.049999999996</v>
      </c>
      <c r="K92" s="33">
        <v>-81093.489999999991</v>
      </c>
      <c r="L92" s="33">
        <v>-61929</v>
      </c>
      <c r="M92" s="33">
        <v>-245895.34999999998</v>
      </c>
      <c r="N92" s="33">
        <v>-27491.48</v>
      </c>
      <c r="O92" s="33">
        <v>-91461.389999999985</v>
      </c>
      <c r="P92" s="33">
        <v>-84312.41</v>
      </c>
      <c r="Q92" s="33">
        <v>-185972.3</v>
      </c>
      <c r="R92" s="33">
        <v>-193510.69</v>
      </c>
      <c r="S92" s="33">
        <v>-401887.35</v>
      </c>
      <c r="V92" s="33">
        <f>SUM(H92:S92)</f>
        <v>-1484841.04</v>
      </c>
    </row>
    <row r="93" spans="2:22" ht="15.95" customHeight="1">
      <c r="B93" s="25" t="s">
        <v>20</v>
      </c>
      <c r="C93" s="25"/>
      <c r="D93" s="25"/>
      <c r="E93" s="25"/>
      <c r="H93" s="31">
        <f t="shared" ref="H93:S93" si="19">H85+H88+H91</f>
        <v>860570.25000000012</v>
      </c>
      <c r="I93" s="31">
        <f t="shared" si="19"/>
        <v>849485.2699999999</v>
      </c>
      <c r="J93" s="31">
        <f t="shared" si="19"/>
        <v>979652.38000000012</v>
      </c>
      <c r="K93" s="31">
        <f t="shared" si="19"/>
        <v>987562.87999999989</v>
      </c>
      <c r="L93" s="31">
        <f t="shared" si="19"/>
        <v>1071974.0200000005</v>
      </c>
      <c r="M93" s="31">
        <f t="shared" si="19"/>
        <v>931361.96999999986</v>
      </c>
      <c r="N93" s="31">
        <f t="shared" si="19"/>
        <v>1214437.6900000006</v>
      </c>
      <c r="O93" s="31">
        <f t="shared" si="19"/>
        <v>2238359.44</v>
      </c>
      <c r="P93" s="31">
        <f t="shared" si="19"/>
        <v>2315696.4599999995</v>
      </c>
      <c r="Q93" s="31">
        <f t="shared" si="19"/>
        <v>2232498.5700000003</v>
      </c>
      <c r="R93" s="31">
        <f t="shared" si="19"/>
        <v>2801090.4599999995</v>
      </c>
      <c r="S93" s="31">
        <f t="shared" si="19"/>
        <v>3535136.9000000199</v>
      </c>
      <c r="V93" s="31">
        <f>V85+V88+V91</f>
        <v>20017826.290000021</v>
      </c>
    </row>
    <row r="94" spans="2:22" ht="15.95" customHeight="1">
      <c r="B94" s="28" t="s">
        <v>7</v>
      </c>
      <c r="C94" s="28"/>
      <c r="D94" s="28"/>
      <c r="E94" s="28"/>
      <c r="H94" s="34">
        <v>676500</v>
      </c>
      <c r="I94" s="34">
        <v>676500</v>
      </c>
      <c r="J94" s="34">
        <v>733785</v>
      </c>
      <c r="K94" s="34">
        <v>797801</v>
      </c>
      <c r="L94" s="34">
        <v>1223560</v>
      </c>
      <c r="M94" s="34">
        <v>1296523.3999999999</v>
      </c>
      <c r="N94" s="34">
        <v>1196376.1599999999</v>
      </c>
      <c r="O94" s="34">
        <v>1965117</v>
      </c>
      <c r="P94" s="34">
        <v>1992200</v>
      </c>
      <c r="Q94" s="34">
        <v>2276800</v>
      </c>
      <c r="R94" s="34">
        <v>2988300</v>
      </c>
      <c r="S94" s="34">
        <v>3393478.7199999997</v>
      </c>
      <c r="V94" s="34">
        <f>SUM(H94:S94)</f>
        <v>19216941.280000001</v>
      </c>
    </row>
    <row r="95" spans="2:22" ht="15.95" customHeight="1" thickBot="1">
      <c r="B95" s="29" t="s">
        <v>148</v>
      </c>
      <c r="C95" s="29"/>
      <c r="D95" s="29"/>
      <c r="E95" s="29"/>
      <c r="H95" s="101">
        <v>9.540690133037695E-2</v>
      </c>
      <c r="I95" s="101">
        <v>9.4177967849223929E-2</v>
      </c>
      <c r="J95" s="101">
        <v>0.10725802439024393</v>
      </c>
      <c r="K95" s="101">
        <v>0.10603790243902438</v>
      </c>
      <c r="L95" s="101">
        <v>9.1115513812154741E-2</v>
      </c>
      <c r="M95" s="101">
        <v>7.6962054398640026E-2</v>
      </c>
      <c r="N95" s="101">
        <v>7.1354691290057934E-2</v>
      </c>
      <c r="O95" s="101">
        <v>7.9776465705391958E-2</v>
      </c>
      <c r="P95" s="101">
        <v>8.1366706254392102E-2</v>
      </c>
      <c r="Q95" s="101">
        <v>7.8443379128601554E-2</v>
      </c>
      <c r="R95" s="101">
        <v>9.842201194659167E-2</v>
      </c>
      <c r="S95" s="101">
        <v>0.10497744834856008</v>
      </c>
      <c r="V95" s="101">
        <f>AVERAGE(H95:S95)</f>
        <v>9.0441588907771611E-2</v>
      </c>
    </row>
    <row r="96" spans="2:22" ht="15.95" customHeight="1" thickBot="1">
      <c r="B96" s="29" t="s">
        <v>149</v>
      </c>
      <c r="C96" s="29"/>
      <c r="D96" s="29"/>
      <c r="E96" s="29"/>
      <c r="H96" s="101">
        <v>7.4999999999999997E-2</v>
      </c>
      <c r="I96" s="101">
        <v>7.4999999999999997E-2</v>
      </c>
      <c r="J96" s="101">
        <v>0.08</v>
      </c>
      <c r="K96" s="101">
        <v>8.4999999999999992E-2</v>
      </c>
      <c r="L96" s="101">
        <v>0.10400000000000001</v>
      </c>
      <c r="M96" s="101">
        <v>0.10800000000000001</v>
      </c>
      <c r="N96" s="101">
        <v>6.9999999999999979E-2</v>
      </c>
      <c r="O96" s="101">
        <v>6.9999999999999993E-2</v>
      </c>
      <c r="P96" s="101">
        <v>6.9999999999999993E-2</v>
      </c>
      <c r="Q96" s="101">
        <v>0.08</v>
      </c>
      <c r="R96" s="101">
        <v>0.10500000000000001</v>
      </c>
      <c r="S96" s="101">
        <v>0.1</v>
      </c>
      <c r="V96" s="101">
        <f>AVERAGE(H96:S96)</f>
        <v>8.5166666666666654E-2</v>
      </c>
    </row>
    <row r="97" spans="2:22" ht="15.95" customHeight="1" thickBot="1">
      <c r="B97" s="29" t="s">
        <v>88</v>
      </c>
      <c r="C97" s="29"/>
      <c r="D97" s="29"/>
      <c r="E97" s="29"/>
      <c r="H97" s="35">
        <v>10.134877431263858</v>
      </c>
      <c r="I97" s="35">
        <v>9.923341834811529</v>
      </c>
      <c r="J97" s="35">
        <v>9.7085745399113073</v>
      </c>
      <c r="K97" s="35">
        <v>9.8011985310421288</v>
      </c>
      <c r="L97" s="35">
        <v>9.8105246221844453</v>
      </c>
      <c r="M97" s="35">
        <v>9.6546713608159802</v>
      </c>
      <c r="N97" s="35">
        <v>9.4132998750531254</v>
      </c>
      <c r="O97" s="35">
        <v>9.0615017926051848</v>
      </c>
      <c r="P97" s="35">
        <v>9.4421151862262818</v>
      </c>
      <c r="Q97" s="35">
        <v>9.1800128573436393</v>
      </c>
      <c r="R97" s="35">
        <v>9.4190600411103311</v>
      </c>
      <c r="S97" s="35">
        <v>9.3666706943077997</v>
      </c>
      <c r="V97" s="35" t="s">
        <v>90</v>
      </c>
    </row>
    <row r="98" spans="2:22" ht="15.95" customHeight="1" thickBot="1">
      <c r="B98" s="29" t="s">
        <v>89</v>
      </c>
      <c r="C98" s="30"/>
      <c r="D98" s="30"/>
      <c r="E98" s="30"/>
      <c r="H98" s="35">
        <v>10.52</v>
      </c>
      <c r="I98" s="35">
        <v>10.324999999999999</v>
      </c>
      <c r="J98" s="35">
        <v>10.4</v>
      </c>
      <c r="K98" s="35">
        <v>10.382999999999999</v>
      </c>
      <c r="L98" s="35">
        <v>10.129999999999999</v>
      </c>
      <c r="M98" s="35">
        <v>10.047000000000001</v>
      </c>
      <c r="N98" s="35">
        <v>10.065000000000001</v>
      </c>
      <c r="O98" s="35">
        <v>9.9030000000000005</v>
      </c>
      <c r="P98" s="35">
        <v>9.8000000000000007</v>
      </c>
      <c r="Q98" s="35">
        <v>9.7720000000000002</v>
      </c>
      <c r="R98" s="35">
        <v>9.6959999999999997</v>
      </c>
      <c r="S98" s="35">
        <v>9.8249999999999993</v>
      </c>
      <c r="V98" s="35" t="s">
        <v>90</v>
      </c>
    </row>
    <row r="99" spans="2:22" ht="24" customHeight="1">
      <c r="H99" s="9"/>
      <c r="I99" s="9"/>
      <c r="J99" s="9"/>
      <c r="K99" s="9"/>
      <c r="L99" s="9"/>
      <c r="M99" s="9"/>
    </row>
    <row r="100" spans="2:22" ht="24" customHeight="1">
      <c r="B100" s="18" t="s">
        <v>32</v>
      </c>
      <c r="C100" s="15"/>
      <c r="D100" s="15"/>
      <c r="E100" s="15"/>
      <c r="F100" s="16"/>
      <c r="G100" s="16"/>
      <c r="H100" s="17"/>
      <c r="I100" s="17"/>
      <c r="J100" s="17"/>
      <c r="K100" s="17"/>
      <c r="L100" s="17"/>
      <c r="M100" s="17"/>
      <c r="N100" s="17"/>
      <c r="O100" s="17"/>
      <c r="P100" s="17"/>
      <c r="Q100" s="17">
        <v>44105</v>
      </c>
      <c r="R100" s="17">
        <v>44136</v>
      </c>
      <c r="S100" s="17">
        <v>44166</v>
      </c>
      <c r="T100" s="4"/>
      <c r="U100" s="4"/>
      <c r="V100" s="19">
        <v>2020</v>
      </c>
    </row>
    <row r="101" spans="2:22" ht="5.0999999999999996" customHeight="1">
      <c r="B101" s="3"/>
      <c r="C101" s="6"/>
      <c r="D101" s="6"/>
      <c r="E101" s="6"/>
      <c r="H101" s="8"/>
      <c r="I101" s="8"/>
      <c r="J101" s="8"/>
      <c r="K101" s="8"/>
      <c r="L101" s="8"/>
      <c r="M101" s="8"/>
      <c r="N101" s="8"/>
      <c r="O101" s="8"/>
      <c r="P101" s="8"/>
      <c r="Q101" s="8"/>
      <c r="R101" s="8"/>
      <c r="S101" s="8"/>
      <c r="T101" s="4"/>
      <c r="U101" s="4"/>
      <c r="V101" s="7"/>
    </row>
    <row r="102" spans="2:22" ht="5.0999999999999996" customHeight="1">
      <c r="B102" s="3"/>
      <c r="C102" s="6"/>
      <c r="D102" s="6"/>
      <c r="E102" s="6"/>
      <c r="H102" s="8"/>
      <c r="I102" s="8"/>
      <c r="J102" s="8"/>
      <c r="K102" s="8"/>
      <c r="L102" s="8"/>
      <c r="M102" s="8"/>
      <c r="N102" s="8"/>
      <c r="O102" s="8"/>
      <c r="P102" s="8"/>
      <c r="Q102" s="8"/>
      <c r="R102" s="8"/>
      <c r="S102" s="8"/>
      <c r="T102" s="4"/>
      <c r="U102" s="4"/>
      <c r="V102" s="7"/>
    </row>
    <row r="103" spans="2:22" ht="15.95" customHeight="1">
      <c r="B103" s="25" t="s">
        <v>24</v>
      </c>
      <c r="C103" s="25"/>
      <c r="D103" s="25"/>
      <c r="E103" s="25"/>
      <c r="H103" s="31"/>
      <c r="I103" s="31"/>
      <c r="J103" s="31"/>
      <c r="K103" s="31"/>
      <c r="L103" s="31"/>
      <c r="M103" s="31"/>
      <c r="N103" s="31"/>
      <c r="O103" s="31"/>
      <c r="P103" s="31"/>
      <c r="Q103" s="31">
        <f>Q104+Q105</f>
        <v>71525.459999999992</v>
      </c>
      <c r="R103" s="31">
        <f>R104+R105</f>
        <v>967963.83</v>
      </c>
      <c r="S103" s="31">
        <f>S104+S105</f>
        <v>1167434.25</v>
      </c>
      <c r="T103" s="4"/>
      <c r="U103" s="4"/>
      <c r="V103" s="31">
        <f>V104+V105</f>
        <v>2206923.54</v>
      </c>
    </row>
    <row r="104" spans="2:22" ht="15.95" customHeight="1" thickBot="1">
      <c r="B104" s="26" t="s">
        <v>25</v>
      </c>
      <c r="C104" s="26"/>
      <c r="D104" s="26"/>
      <c r="E104" s="26"/>
      <c r="H104" s="32"/>
      <c r="I104" s="32"/>
      <c r="J104" s="32"/>
      <c r="K104" s="32"/>
      <c r="L104" s="32"/>
      <c r="M104" s="32"/>
      <c r="N104" s="32"/>
      <c r="O104" s="32"/>
      <c r="P104" s="32"/>
      <c r="Q104" s="32">
        <v>65553.39</v>
      </c>
      <c r="R104" s="32">
        <v>394576.53</v>
      </c>
      <c r="S104" s="32">
        <v>395961.80999999994</v>
      </c>
      <c r="T104" s="4"/>
      <c r="U104" s="4"/>
      <c r="V104" s="32">
        <f>SUM(H104:S104)</f>
        <v>856091.73</v>
      </c>
    </row>
    <row r="105" spans="2:22" ht="15.95" customHeight="1">
      <c r="B105" s="27" t="s">
        <v>26</v>
      </c>
      <c r="C105" s="27"/>
      <c r="D105" s="27"/>
      <c r="E105" s="27"/>
      <c r="H105" s="33"/>
      <c r="I105" s="33"/>
      <c r="J105" s="33"/>
      <c r="K105" s="33"/>
      <c r="L105" s="33"/>
      <c r="M105" s="33"/>
      <c r="N105" s="33"/>
      <c r="O105" s="33"/>
      <c r="P105" s="33"/>
      <c r="Q105" s="33">
        <v>5972.0699999999961</v>
      </c>
      <c r="R105" s="33">
        <v>573387.29999999993</v>
      </c>
      <c r="S105" s="33">
        <v>771472.44000000006</v>
      </c>
      <c r="T105" s="4"/>
      <c r="U105" s="4"/>
      <c r="V105" s="33">
        <f>SUM(H105:S105)</f>
        <v>1350831.81</v>
      </c>
    </row>
    <row r="106" spans="2:22" ht="15.95" customHeight="1">
      <c r="B106" s="25" t="s">
        <v>8</v>
      </c>
      <c r="C106" s="25"/>
      <c r="D106" s="25"/>
      <c r="E106" s="25"/>
      <c r="H106" s="31"/>
      <c r="I106" s="31"/>
      <c r="J106" s="31"/>
      <c r="K106" s="31"/>
      <c r="L106" s="31"/>
      <c r="M106" s="31"/>
      <c r="N106" s="31"/>
      <c r="O106" s="31"/>
      <c r="P106" s="31"/>
      <c r="Q106" s="31">
        <f>SUM(Q107:Q108)</f>
        <v>145.38000000000466</v>
      </c>
      <c r="R106" s="31">
        <f>SUM(R107:R108)</f>
        <v>739.41000000014901</v>
      </c>
      <c r="S106" s="31">
        <f>SUM(S107:S108)</f>
        <v>1102.6699999999255</v>
      </c>
      <c r="T106" s="4"/>
      <c r="U106" s="4"/>
      <c r="V106" s="31">
        <f>SUM(V107:V108)</f>
        <v>1987.4600000000792</v>
      </c>
    </row>
    <row r="107" spans="2:22" ht="15.95" customHeight="1" thickBot="1">
      <c r="B107" s="26" t="s">
        <v>27</v>
      </c>
      <c r="C107" s="26"/>
      <c r="D107" s="26"/>
      <c r="E107" s="26"/>
      <c r="H107" s="32"/>
      <c r="I107" s="32"/>
      <c r="J107" s="32"/>
      <c r="K107" s="32"/>
      <c r="L107" s="32"/>
      <c r="M107" s="32"/>
      <c r="N107" s="32"/>
      <c r="O107" s="32"/>
      <c r="P107" s="32"/>
      <c r="Q107" s="32">
        <v>0</v>
      </c>
      <c r="R107" s="32">
        <v>0</v>
      </c>
      <c r="S107" s="32">
        <v>0</v>
      </c>
      <c r="T107" s="4"/>
      <c r="U107" s="4"/>
      <c r="V107" s="32">
        <f>SUM(H107:S107)</f>
        <v>0</v>
      </c>
    </row>
    <row r="108" spans="2:22" ht="15.95" customHeight="1">
      <c r="B108" s="27" t="s">
        <v>4</v>
      </c>
      <c r="C108" s="27"/>
      <c r="D108" s="27"/>
      <c r="E108" s="27"/>
      <c r="H108" s="33"/>
      <c r="I108" s="33"/>
      <c r="J108" s="33"/>
      <c r="K108" s="33"/>
      <c r="L108" s="33"/>
      <c r="M108" s="33"/>
      <c r="N108" s="33"/>
      <c r="O108" s="33"/>
      <c r="P108" s="33"/>
      <c r="Q108" s="33">
        <v>145.38000000000466</v>
      </c>
      <c r="R108" s="33">
        <v>739.41000000014901</v>
      </c>
      <c r="S108" s="33">
        <v>1102.6699999999255</v>
      </c>
      <c r="T108" s="4"/>
      <c r="U108" s="4"/>
      <c r="V108" s="33">
        <f>SUM(H108:S108)</f>
        <v>1987.4600000000792</v>
      </c>
    </row>
    <row r="109" spans="2:22" ht="15.95" customHeight="1">
      <c r="B109" s="25" t="s">
        <v>6</v>
      </c>
      <c r="C109" s="25"/>
      <c r="D109" s="25"/>
      <c r="E109" s="25"/>
      <c r="H109" s="31"/>
      <c r="I109" s="31"/>
      <c r="J109" s="31"/>
      <c r="K109" s="31"/>
      <c r="L109" s="31"/>
      <c r="M109" s="31"/>
      <c r="N109" s="31"/>
      <c r="O109" s="31"/>
      <c r="P109" s="31"/>
      <c r="Q109" s="31">
        <f>Q110</f>
        <v>-3600</v>
      </c>
      <c r="R109" s="31">
        <f>R110</f>
        <v>-4639.7</v>
      </c>
      <c r="S109" s="31">
        <f>S110</f>
        <v>-13670.759999999998</v>
      </c>
      <c r="T109" s="4"/>
      <c r="U109" s="4"/>
      <c r="V109" s="31">
        <f>V110</f>
        <v>-21910.46</v>
      </c>
    </row>
    <row r="110" spans="2:22" ht="15.95" customHeight="1">
      <c r="B110" s="27" t="s">
        <v>28</v>
      </c>
      <c r="C110" s="27"/>
      <c r="D110" s="27"/>
      <c r="E110" s="27"/>
      <c r="H110" s="33"/>
      <c r="I110" s="33"/>
      <c r="J110" s="33"/>
      <c r="K110" s="33"/>
      <c r="L110" s="33"/>
      <c r="M110" s="33"/>
      <c r="N110" s="33"/>
      <c r="O110" s="33"/>
      <c r="P110" s="33"/>
      <c r="Q110" s="33">
        <v>-3600</v>
      </c>
      <c r="R110" s="33">
        <v>-4639.7</v>
      </c>
      <c r="S110" s="33">
        <v>-13670.759999999998</v>
      </c>
      <c r="T110" s="4"/>
      <c r="U110" s="4"/>
      <c r="V110" s="33">
        <f>SUM(H110:S110)</f>
        <v>-21910.46</v>
      </c>
    </row>
    <row r="111" spans="2:22" ht="15.95" customHeight="1">
      <c r="B111" s="25" t="s">
        <v>20</v>
      </c>
      <c r="C111" s="25"/>
      <c r="D111" s="25"/>
      <c r="E111" s="25"/>
      <c r="H111" s="31"/>
      <c r="I111" s="31"/>
      <c r="J111" s="31"/>
      <c r="K111" s="31"/>
      <c r="L111" s="31"/>
      <c r="M111" s="31"/>
      <c r="N111" s="31"/>
      <c r="O111" s="31"/>
      <c r="P111" s="31"/>
      <c r="Q111" s="31">
        <f>Q103+Q106+Q109</f>
        <v>68070.84</v>
      </c>
      <c r="R111" s="31">
        <f>R103+R106+R109</f>
        <v>964063.54000000015</v>
      </c>
      <c r="S111" s="31">
        <f>S103+S106+S109</f>
        <v>1154866.1599999999</v>
      </c>
      <c r="T111" s="4"/>
      <c r="U111" s="4"/>
      <c r="V111" s="31">
        <f>V103+V106+V109</f>
        <v>2187000.54</v>
      </c>
    </row>
    <row r="112" spans="2:22" ht="15.95" customHeight="1">
      <c r="B112" s="28" t="s">
        <v>7</v>
      </c>
      <c r="C112" s="28"/>
      <c r="D112" s="28"/>
      <c r="E112" s="28"/>
      <c r="H112" s="34"/>
      <c r="I112" s="34"/>
      <c r="J112" s="34"/>
      <c r="K112" s="34"/>
      <c r="L112" s="34"/>
      <c r="M112" s="34"/>
      <c r="N112" s="34"/>
      <c r="O112" s="34"/>
      <c r="P112" s="34"/>
      <c r="Q112" s="34">
        <v>90200</v>
      </c>
      <c r="R112" s="34">
        <v>902000</v>
      </c>
      <c r="S112" s="34">
        <v>1109460</v>
      </c>
      <c r="T112" s="4"/>
      <c r="U112" s="4"/>
      <c r="V112" s="34">
        <f>SUM(H112:S112)</f>
        <v>2101660</v>
      </c>
    </row>
    <row r="113" spans="2:22" ht="15.95" customHeight="1" thickBot="1">
      <c r="B113" s="29" t="s">
        <v>148</v>
      </c>
      <c r="C113" s="29"/>
      <c r="D113" s="29"/>
      <c r="E113" s="29"/>
      <c r="H113" s="35"/>
      <c r="I113" s="35"/>
      <c r="J113" s="35"/>
      <c r="K113" s="35"/>
      <c r="L113" s="35"/>
      <c r="M113" s="35"/>
      <c r="N113" s="35"/>
      <c r="O113" s="35"/>
      <c r="P113" s="35"/>
      <c r="Q113" s="101">
        <v>7.5466563192904651E-2</v>
      </c>
      <c r="R113" s="101">
        <v>1.0688065853658539</v>
      </c>
      <c r="S113" s="101">
        <v>1.2803394235033259</v>
      </c>
      <c r="T113" s="4"/>
      <c r="U113" s="4"/>
      <c r="V113" s="101">
        <f>AVERAGE(H113:S113)</f>
        <v>0.80820419068736149</v>
      </c>
    </row>
    <row r="114" spans="2:22" ht="15.95" customHeight="1" thickBot="1">
      <c r="B114" s="29" t="s">
        <v>149</v>
      </c>
      <c r="C114" s="29"/>
      <c r="D114" s="29"/>
      <c r="E114" s="29"/>
      <c r="H114" s="35"/>
      <c r="I114" s="35"/>
      <c r="J114" s="35"/>
      <c r="K114" s="35"/>
      <c r="L114" s="35"/>
      <c r="M114" s="35"/>
      <c r="N114" s="35"/>
      <c r="O114" s="35"/>
      <c r="P114" s="35"/>
      <c r="Q114" s="101">
        <v>0.1</v>
      </c>
      <c r="R114" s="101">
        <v>1</v>
      </c>
      <c r="S114" s="101">
        <v>1.23</v>
      </c>
      <c r="T114" s="4"/>
      <c r="U114" s="4"/>
      <c r="V114" s="101">
        <f>AVERAGE(H114:S114)</f>
        <v>0.77666666666666673</v>
      </c>
    </row>
    <row r="115" spans="2:22" ht="17.45" customHeight="1" thickBot="1">
      <c r="B115" s="29" t="s">
        <v>88</v>
      </c>
      <c r="C115" s="29"/>
      <c r="D115" s="29"/>
      <c r="E115" s="29"/>
      <c r="H115" s="35"/>
      <c r="I115" s="35"/>
      <c r="J115" s="35"/>
      <c r="K115" s="35"/>
      <c r="L115" s="35"/>
      <c r="M115" s="35"/>
      <c r="N115" s="35"/>
      <c r="O115" s="35"/>
      <c r="P115" s="35"/>
      <c r="Q115" s="35">
        <v>99.017416962305958</v>
      </c>
      <c r="R115" s="35">
        <v>99.640895088691806</v>
      </c>
      <c r="S115" s="35">
        <v>102.61682260532149</v>
      </c>
      <c r="T115" s="4"/>
      <c r="U115" s="4"/>
      <c r="V115" s="35" t="s">
        <v>90</v>
      </c>
    </row>
    <row r="116" spans="2:22" ht="17.45" customHeight="1">
      <c r="T116" s="4"/>
      <c r="U116" s="4"/>
    </row>
    <row r="117" spans="2:22" ht="17.45" customHeight="1">
      <c r="T117" s="4"/>
      <c r="U117" s="4"/>
    </row>
  </sheetData>
  <pageMargins left="0.7" right="0.7" top="0.75" bottom="0.75" header="0.3" footer="0.3"/>
  <pageSetup paperSize="9" orientation="portrait" horizontalDpi="300" verticalDpi="300" r:id="rId1"/>
  <ignoredErrors>
    <ignoredError sqref="V52:V58 V39:V40 V33:V35 V37 V13:V20"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33D90-9103-45F2-9A06-3635495FDD87}">
  <dimension ref="B1:S99"/>
  <sheetViews>
    <sheetView showGridLines="0" zoomScale="85" zoomScaleNormal="85" workbookViewId="0">
      <selection activeCell="N20" sqref="N20:N21"/>
    </sheetView>
  </sheetViews>
  <sheetFormatPr defaultColWidth="10.7109375" defaultRowHeight="17.45" customHeight="1"/>
  <cols>
    <col min="1" max="1" width="1.7109375" style="4" customWidth="1"/>
    <col min="2" max="5" width="10.7109375" style="4"/>
    <col min="6" max="7" width="0.85546875" style="5" customWidth="1"/>
    <col min="8" max="19" width="16.42578125" style="4" bestFit="1" customWidth="1"/>
    <col min="20" max="16384" width="10.7109375" style="4"/>
  </cols>
  <sheetData>
    <row r="1" spans="2:19" ht="9.9499999999999993" customHeight="1"/>
    <row r="6" spans="2:19" ht="17.45" customHeight="1">
      <c r="I6" s="9"/>
      <c r="J6" s="9"/>
      <c r="K6" s="9"/>
      <c r="L6" s="9"/>
      <c r="M6" s="9"/>
      <c r="N6" s="9"/>
      <c r="O6" s="9"/>
      <c r="P6" s="9"/>
      <c r="Q6" s="9"/>
      <c r="R6" s="9"/>
      <c r="S6" s="9"/>
    </row>
    <row r="7" spans="2:19" ht="17.45" customHeight="1">
      <c r="B7" s="18" t="s">
        <v>204</v>
      </c>
      <c r="C7" s="15"/>
      <c r="D7" s="15"/>
      <c r="E7" s="15"/>
      <c r="F7" s="16"/>
      <c r="G7" s="16"/>
      <c r="H7" s="17">
        <v>45658</v>
      </c>
      <c r="I7" s="17">
        <v>45689</v>
      </c>
      <c r="J7" s="17">
        <v>45717</v>
      </c>
      <c r="K7" s="17">
        <v>45748</v>
      </c>
      <c r="L7" s="17">
        <v>45778</v>
      </c>
      <c r="M7" s="17">
        <v>45809</v>
      </c>
      <c r="N7" s="17">
        <v>45839</v>
      </c>
      <c r="O7" s="17">
        <v>45870</v>
      </c>
      <c r="P7" s="17">
        <v>45901</v>
      </c>
      <c r="Q7" s="17">
        <v>45931</v>
      </c>
      <c r="R7" s="17">
        <v>45962</v>
      </c>
      <c r="S7" s="17">
        <v>45992</v>
      </c>
    </row>
    <row r="8" spans="2:19" ht="3.75" customHeight="1">
      <c r="B8" s="3"/>
      <c r="C8" s="6"/>
      <c r="D8" s="6"/>
      <c r="E8" s="6"/>
      <c r="H8" s="8"/>
      <c r="I8" s="8"/>
      <c r="J8" s="8"/>
      <c r="K8" s="8"/>
      <c r="L8" s="8"/>
      <c r="M8" s="8"/>
      <c r="N8" s="8"/>
      <c r="O8" s="8"/>
      <c r="P8" s="8"/>
      <c r="Q8" s="8"/>
      <c r="R8" s="8"/>
      <c r="S8" s="8"/>
    </row>
    <row r="9" spans="2:19" ht="3.75" customHeight="1">
      <c r="B9" s="3"/>
      <c r="C9" s="6"/>
      <c r="D9" s="6"/>
      <c r="E9" s="6"/>
      <c r="H9" s="8"/>
      <c r="I9" s="8"/>
      <c r="J9" s="8"/>
      <c r="K9" s="8"/>
      <c r="L9" s="8"/>
      <c r="M9" s="8"/>
      <c r="N9" s="8"/>
      <c r="O9" s="8"/>
      <c r="P9" s="8"/>
      <c r="Q9" s="8"/>
      <c r="R9" s="8"/>
      <c r="S9" s="8"/>
    </row>
    <row r="10" spans="2:19" ht="17.45" customHeight="1">
      <c r="B10" s="25" t="s">
        <v>91</v>
      </c>
      <c r="C10" s="25"/>
      <c r="D10" s="25"/>
      <c r="E10" s="25"/>
      <c r="H10" s="31">
        <f t="shared" ref="H10:S10" si="0">SUM(H11:H13)</f>
        <v>490653597.75999993</v>
      </c>
      <c r="I10" s="31">
        <f t="shared" si="0"/>
        <v>488218463.43999994</v>
      </c>
      <c r="J10" s="31">
        <f t="shared" si="0"/>
        <v>478503829.58999997</v>
      </c>
      <c r="K10" s="31">
        <f t="shared" si="0"/>
        <v>487178496.43000019</v>
      </c>
      <c r="L10" s="31">
        <f t="shared" si="0"/>
        <v>481552867.99000001</v>
      </c>
      <c r="M10" s="31">
        <f t="shared" si="0"/>
        <v>510372370.50000012</v>
      </c>
      <c r="N10" s="31">
        <f t="shared" si="0"/>
        <v>496625660.13999987</v>
      </c>
      <c r="O10" s="31">
        <f t="shared" si="0"/>
        <v>0</v>
      </c>
      <c r="P10" s="31">
        <f t="shared" si="0"/>
        <v>0</v>
      </c>
      <c r="Q10" s="31">
        <f t="shared" si="0"/>
        <v>0</v>
      </c>
      <c r="R10" s="31">
        <f t="shared" si="0"/>
        <v>0</v>
      </c>
      <c r="S10" s="31">
        <f t="shared" si="0"/>
        <v>0</v>
      </c>
    </row>
    <row r="11" spans="2:19" ht="17.45" customHeight="1" thickBot="1">
      <c r="B11" s="26" t="s">
        <v>92</v>
      </c>
      <c r="C11" s="26"/>
      <c r="D11" s="26"/>
      <c r="E11" s="26"/>
      <c r="H11" s="32">
        <v>474207886.61999995</v>
      </c>
      <c r="I11" s="32">
        <v>466027514.46999997</v>
      </c>
      <c r="J11" s="32">
        <v>458175598.52999997</v>
      </c>
      <c r="K11" s="32">
        <v>474169050.02000016</v>
      </c>
      <c r="L11" s="32">
        <v>472736208.88999999</v>
      </c>
      <c r="M11" s="32">
        <v>502838576.0200001</v>
      </c>
      <c r="N11" s="32">
        <v>485513424.03999984</v>
      </c>
      <c r="O11" s="32"/>
      <c r="P11" s="32"/>
      <c r="Q11" s="32"/>
      <c r="R11" s="32"/>
      <c r="S11" s="32"/>
    </row>
    <row r="12" spans="2:19" ht="17.45" customHeight="1" thickBot="1">
      <c r="B12" s="26" t="s">
        <v>93</v>
      </c>
      <c r="C12" s="26"/>
      <c r="D12" s="26"/>
      <c r="E12" s="26"/>
      <c r="H12" s="32">
        <v>0</v>
      </c>
      <c r="I12" s="32">
        <v>0</v>
      </c>
      <c r="J12" s="32">
        <v>0</v>
      </c>
      <c r="K12" s="32">
        <v>0</v>
      </c>
      <c r="L12" s="32">
        <v>0</v>
      </c>
      <c r="M12" s="32">
        <v>0</v>
      </c>
      <c r="N12" s="32">
        <v>0</v>
      </c>
      <c r="O12" s="32"/>
      <c r="P12" s="32"/>
      <c r="Q12" s="32"/>
      <c r="R12" s="32"/>
      <c r="S12" s="32"/>
    </row>
    <row r="13" spans="2:19" ht="17.45" customHeight="1">
      <c r="B13" s="27" t="s">
        <v>4</v>
      </c>
      <c r="C13" s="27"/>
      <c r="D13" s="27"/>
      <c r="E13" s="27"/>
      <c r="H13" s="33">
        <v>16445711.140000001</v>
      </c>
      <c r="I13" s="33">
        <v>22190948.969999999</v>
      </c>
      <c r="J13" s="33">
        <v>20328231.059999999</v>
      </c>
      <c r="K13" s="33">
        <v>13009446.41</v>
      </c>
      <c r="L13" s="33">
        <v>8816659.0999999996</v>
      </c>
      <c r="M13" s="33">
        <v>7533794.4800000004</v>
      </c>
      <c r="N13" s="33">
        <f>11110236.1+2000</f>
        <v>11112236.1</v>
      </c>
      <c r="O13" s="33"/>
      <c r="P13" s="33"/>
      <c r="Q13" s="33"/>
      <c r="R13" s="33"/>
      <c r="S13" s="33"/>
    </row>
    <row r="14" spans="2:19" ht="17.45" customHeight="1">
      <c r="B14" s="25" t="s">
        <v>94</v>
      </c>
      <c r="C14" s="25"/>
      <c r="D14" s="25"/>
      <c r="E14" s="25"/>
      <c r="H14" s="31">
        <f t="shared" ref="H14:S14" si="1">SUM(H15:H18)</f>
        <v>-46226851.960000001</v>
      </c>
      <c r="I14" s="31">
        <f t="shared" si="1"/>
        <v>-46993397.829999998</v>
      </c>
      <c r="J14" s="31">
        <f t="shared" si="1"/>
        <v>-34606822.549999997</v>
      </c>
      <c r="K14" s="31">
        <f t="shared" si="1"/>
        <v>-35716103.890000001</v>
      </c>
      <c r="L14" s="31">
        <f t="shared" si="1"/>
        <v>-28390184.68</v>
      </c>
      <c r="M14" s="31">
        <f t="shared" si="1"/>
        <v>-56852683.030000001</v>
      </c>
      <c r="N14" s="31">
        <f t="shared" si="1"/>
        <v>-49137998.090000004</v>
      </c>
      <c r="O14" s="31">
        <f t="shared" si="1"/>
        <v>0</v>
      </c>
      <c r="P14" s="31">
        <f t="shared" si="1"/>
        <v>0</v>
      </c>
      <c r="Q14" s="31">
        <f t="shared" si="1"/>
        <v>0</v>
      </c>
      <c r="R14" s="31">
        <f t="shared" si="1"/>
        <v>0</v>
      </c>
      <c r="S14" s="31">
        <f t="shared" si="1"/>
        <v>0</v>
      </c>
    </row>
    <row r="15" spans="2:19" ht="17.45" customHeight="1" thickBot="1">
      <c r="B15" s="26" t="s">
        <v>95</v>
      </c>
      <c r="C15" s="26"/>
      <c r="D15" s="26"/>
      <c r="E15" s="26"/>
      <c r="H15" s="32">
        <v>-847394.46999999974</v>
      </c>
      <c r="I15" s="32">
        <v>-1188243.4500000002</v>
      </c>
      <c r="J15" s="32">
        <v>-2239130.04</v>
      </c>
      <c r="K15" s="32">
        <v>-3039149.7</v>
      </c>
      <c r="L15" s="32">
        <v>-2737831.2</v>
      </c>
      <c r="M15" s="32">
        <v>-330331.70000000019</v>
      </c>
      <c r="N15" s="32">
        <v>-657511.96999999974</v>
      </c>
      <c r="O15" s="32"/>
      <c r="P15" s="32"/>
      <c r="Q15" s="32"/>
      <c r="R15" s="32"/>
      <c r="S15" s="32"/>
    </row>
    <row r="16" spans="2:19" ht="17.45" customHeight="1" thickBot="1">
      <c r="B16" s="26" t="s">
        <v>194</v>
      </c>
      <c r="C16" s="26"/>
      <c r="D16" s="26"/>
      <c r="E16" s="26"/>
      <c r="H16" s="32">
        <v>-4651732.53</v>
      </c>
      <c r="I16" s="32">
        <v>-4651732.53</v>
      </c>
      <c r="J16" s="32">
        <v>-4651732.53</v>
      </c>
      <c r="K16" s="32">
        <v>-4651732.53</v>
      </c>
      <c r="L16" s="32">
        <v>-4651732.53</v>
      </c>
      <c r="M16" s="32">
        <v>-4651732.53</v>
      </c>
      <c r="N16" s="32">
        <v>-4393302.95</v>
      </c>
      <c r="O16" s="32"/>
      <c r="P16" s="32"/>
      <c r="Q16" s="32"/>
      <c r="R16" s="32"/>
      <c r="S16" s="32"/>
    </row>
    <row r="17" spans="2:19" ht="17.45" customHeight="1" thickBot="1">
      <c r="B17" s="26" t="s">
        <v>164</v>
      </c>
      <c r="C17" s="26"/>
      <c r="D17" s="26"/>
      <c r="E17" s="26"/>
      <c r="H17" s="32">
        <v>-40727724.960000001</v>
      </c>
      <c r="I17" s="32">
        <v>-41153421.850000001</v>
      </c>
      <c r="J17" s="32">
        <v>-27715959.98</v>
      </c>
      <c r="K17" s="32">
        <v>-28025221.66</v>
      </c>
      <c r="L17" s="32">
        <v>-21000620.949999999</v>
      </c>
      <c r="M17" s="32">
        <v>-51870618.799999997</v>
      </c>
      <c r="N17" s="32">
        <v>-44087183.170000002</v>
      </c>
      <c r="O17" s="32"/>
      <c r="P17" s="32"/>
      <c r="Q17" s="32"/>
      <c r="R17" s="32"/>
      <c r="S17" s="32"/>
    </row>
    <row r="18" spans="2:19" ht="17.45" customHeight="1" thickBot="1">
      <c r="B18" s="26" t="s">
        <v>96</v>
      </c>
      <c r="C18" s="26"/>
      <c r="D18" s="26"/>
      <c r="E18" s="26"/>
      <c r="H18" s="32">
        <v>0</v>
      </c>
      <c r="I18" s="32">
        <v>0</v>
      </c>
      <c r="J18" s="32">
        <v>0</v>
      </c>
      <c r="K18" s="32">
        <v>0</v>
      </c>
      <c r="L18" s="32">
        <v>0</v>
      </c>
      <c r="M18" s="32">
        <v>0</v>
      </c>
      <c r="N18" s="32">
        <v>0</v>
      </c>
      <c r="O18" s="32"/>
      <c r="P18" s="32"/>
      <c r="Q18" s="32"/>
      <c r="R18" s="32"/>
      <c r="S18" s="32"/>
    </row>
    <row r="19" spans="2:19" ht="17.45" customHeight="1" thickBot="1">
      <c r="B19" s="29" t="s">
        <v>97</v>
      </c>
      <c r="C19" s="29"/>
      <c r="D19" s="29"/>
      <c r="E19" s="29"/>
      <c r="H19" s="44">
        <f t="shared" ref="H19:S19" si="2">H14+H10</f>
        <v>444426745.79999995</v>
      </c>
      <c r="I19" s="44">
        <f t="shared" si="2"/>
        <v>441225065.60999995</v>
      </c>
      <c r="J19" s="44">
        <f t="shared" si="2"/>
        <v>443897007.03999996</v>
      </c>
      <c r="K19" s="44">
        <f t="shared" si="2"/>
        <v>451462392.5400002</v>
      </c>
      <c r="L19" s="44">
        <f t="shared" si="2"/>
        <v>453162683.31</v>
      </c>
      <c r="M19" s="44">
        <f t="shared" si="2"/>
        <v>453519687.47000015</v>
      </c>
      <c r="N19" s="44">
        <f t="shared" si="2"/>
        <v>447487662.04999983</v>
      </c>
      <c r="O19" s="44">
        <f t="shared" si="2"/>
        <v>0</v>
      </c>
      <c r="P19" s="44">
        <f t="shared" si="2"/>
        <v>0</v>
      </c>
      <c r="Q19" s="44">
        <f t="shared" si="2"/>
        <v>0</v>
      </c>
      <c r="R19" s="44">
        <f t="shared" si="2"/>
        <v>0</v>
      </c>
      <c r="S19" s="44">
        <f t="shared" si="2"/>
        <v>0</v>
      </c>
    </row>
    <row r="20" spans="2:19" ht="17.45" customHeight="1" thickBot="1">
      <c r="B20" s="29" t="s">
        <v>88</v>
      </c>
      <c r="C20" s="29"/>
      <c r="D20" s="29"/>
      <c r="E20" s="29"/>
      <c r="H20" s="35">
        <v>8.5986042542304109</v>
      </c>
      <c r="I20" s="35">
        <v>8.5366593306257847</v>
      </c>
      <c r="J20" s="35">
        <v>8.5883550646881197</v>
      </c>
      <c r="K20" s="35">
        <v>8.7361568500000004</v>
      </c>
      <c r="L20" s="35">
        <v>8.7676239411598331</v>
      </c>
      <c r="M20" s="35">
        <v>8.7745311255675329</v>
      </c>
      <c r="N20" s="35">
        <v>8.6578257293954923</v>
      </c>
      <c r="O20" s="35"/>
      <c r="P20" s="35"/>
      <c r="Q20" s="35"/>
      <c r="R20" s="35"/>
      <c r="S20" s="35"/>
    </row>
    <row r="21" spans="2:19" ht="17.45" customHeight="1" thickBot="1">
      <c r="B21" s="29" t="s">
        <v>89</v>
      </c>
      <c r="C21" s="30"/>
      <c r="D21" s="30"/>
      <c r="E21" s="30"/>
      <c r="H21" s="35">
        <v>7.51</v>
      </c>
      <c r="I21" s="35">
        <v>7.71</v>
      </c>
      <c r="J21" s="35">
        <v>8.6999999999999993</v>
      </c>
      <c r="K21" s="36">
        <v>8.39</v>
      </c>
      <c r="L21" s="36">
        <v>8.3000000000000007</v>
      </c>
      <c r="M21" s="36">
        <v>8.39</v>
      </c>
      <c r="N21" s="36">
        <v>8.41</v>
      </c>
      <c r="O21" s="36"/>
      <c r="P21" s="36"/>
      <c r="Q21" s="36"/>
      <c r="R21" s="36"/>
      <c r="S21" s="36"/>
    </row>
    <row r="22" spans="2:19" ht="17.45" customHeight="1">
      <c r="I22" s="9"/>
      <c r="J22" s="9"/>
      <c r="K22" s="9"/>
      <c r="L22" s="9"/>
      <c r="M22" s="9"/>
      <c r="N22" s="9"/>
      <c r="O22" s="9"/>
      <c r="P22" s="9"/>
      <c r="Q22" s="9"/>
      <c r="R22" s="9"/>
      <c r="S22" s="9"/>
    </row>
    <row r="23" spans="2:19" ht="17.45" customHeight="1">
      <c r="B23" s="18" t="s">
        <v>193</v>
      </c>
      <c r="C23" s="15"/>
      <c r="D23" s="15"/>
      <c r="E23" s="15"/>
      <c r="F23" s="16"/>
      <c r="G23" s="16"/>
      <c r="H23" s="17">
        <v>45292</v>
      </c>
      <c r="I23" s="17">
        <v>45323</v>
      </c>
      <c r="J23" s="17">
        <v>45352</v>
      </c>
      <c r="K23" s="17">
        <v>45383</v>
      </c>
      <c r="L23" s="17">
        <v>45413</v>
      </c>
      <c r="M23" s="17">
        <v>45444</v>
      </c>
      <c r="N23" s="17">
        <v>45474</v>
      </c>
      <c r="O23" s="17">
        <v>45505</v>
      </c>
      <c r="P23" s="17">
        <v>45536</v>
      </c>
      <c r="Q23" s="17">
        <v>45566</v>
      </c>
      <c r="R23" s="17">
        <v>45597</v>
      </c>
      <c r="S23" s="17">
        <v>45627</v>
      </c>
    </row>
    <row r="24" spans="2:19" ht="3.75" customHeight="1">
      <c r="B24" s="3"/>
      <c r="C24" s="6"/>
      <c r="D24" s="6"/>
      <c r="E24" s="6"/>
      <c r="H24" s="8"/>
      <c r="I24" s="8"/>
      <c r="J24" s="8"/>
      <c r="K24" s="8"/>
      <c r="L24" s="8"/>
      <c r="M24" s="8"/>
      <c r="N24" s="8"/>
      <c r="O24" s="8"/>
      <c r="P24" s="8"/>
      <c r="Q24" s="8"/>
      <c r="R24" s="8"/>
      <c r="S24" s="8"/>
    </row>
    <row r="25" spans="2:19" ht="3.75" customHeight="1">
      <c r="B25" s="3"/>
      <c r="C25" s="6"/>
      <c r="D25" s="6"/>
      <c r="E25" s="6"/>
      <c r="H25" s="8"/>
      <c r="I25" s="8"/>
      <c r="J25" s="8"/>
      <c r="K25" s="8"/>
      <c r="L25" s="8"/>
      <c r="M25" s="8"/>
      <c r="N25" s="8"/>
      <c r="O25" s="8"/>
      <c r="P25" s="8"/>
      <c r="Q25" s="8"/>
      <c r="R25" s="8"/>
      <c r="S25" s="8"/>
    </row>
    <row r="26" spans="2:19" ht="17.45" customHeight="1">
      <c r="B26" s="25" t="s">
        <v>91</v>
      </c>
      <c r="C26" s="25"/>
      <c r="D26" s="25"/>
      <c r="E26" s="25"/>
      <c r="H26" s="31">
        <f t="shared" ref="H26:S26" si="3">SUM(H27:H29)</f>
        <v>524723216.88999999</v>
      </c>
      <c r="I26" s="31">
        <f t="shared" si="3"/>
        <v>524061309.98000014</v>
      </c>
      <c r="J26" s="31">
        <f t="shared" si="3"/>
        <v>522058006.89999998</v>
      </c>
      <c r="K26" s="31">
        <f t="shared" si="3"/>
        <v>513475757.99000001</v>
      </c>
      <c r="L26" s="31">
        <f t="shared" si="3"/>
        <v>515921553.56000006</v>
      </c>
      <c r="M26" s="31">
        <f t="shared" si="3"/>
        <v>502652163.27000004</v>
      </c>
      <c r="N26" s="31">
        <f t="shared" si="3"/>
        <v>508332051.78737551</v>
      </c>
      <c r="O26" s="31">
        <f t="shared" si="3"/>
        <v>507962295.14999998</v>
      </c>
      <c r="P26" s="31">
        <f t="shared" si="3"/>
        <v>503327913.47999996</v>
      </c>
      <c r="Q26" s="31">
        <f t="shared" si="3"/>
        <v>500986002.70999998</v>
      </c>
      <c r="R26" s="31">
        <f t="shared" si="3"/>
        <v>497580982.60999995</v>
      </c>
      <c r="S26" s="31">
        <f t="shared" si="3"/>
        <v>484886883.35000008</v>
      </c>
    </row>
    <row r="27" spans="2:19" ht="17.45" customHeight="1" thickBot="1">
      <c r="B27" s="26" t="s">
        <v>92</v>
      </c>
      <c r="C27" s="26"/>
      <c r="D27" s="26"/>
      <c r="E27" s="26"/>
      <c r="H27" s="32">
        <v>485632735.31999999</v>
      </c>
      <c r="I27" s="32">
        <v>509113314.61000013</v>
      </c>
      <c r="J27" s="32">
        <v>506324314.89999998</v>
      </c>
      <c r="K27" s="32">
        <v>497132592.79000002</v>
      </c>
      <c r="L27" s="32">
        <v>498430569.34000009</v>
      </c>
      <c r="M27" s="32">
        <v>491862339.71000004</v>
      </c>
      <c r="N27" s="32">
        <v>494332436.20000011</v>
      </c>
      <c r="O27" s="32">
        <v>492633183.75</v>
      </c>
      <c r="P27" s="32">
        <v>486918982.33999997</v>
      </c>
      <c r="Q27" s="32">
        <v>493925573.88999999</v>
      </c>
      <c r="R27" s="32">
        <v>489403339.69999993</v>
      </c>
      <c r="S27" s="32">
        <v>477527830.69000006</v>
      </c>
    </row>
    <row r="28" spans="2:19" ht="17.45" customHeight="1" thickBot="1">
      <c r="B28" s="26" t="s">
        <v>93</v>
      </c>
      <c r="C28" s="26"/>
      <c r="D28" s="26"/>
      <c r="E28" s="26"/>
      <c r="H28" s="32">
        <v>0</v>
      </c>
      <c r="I28" s="32">
        <v>0</v>
      </c>
      <c r="J28" s="32">
        <v>0</v>
      </c>
      <c r="K28" s="32">
        <v>0</v>
      </c>
      <c r="L28" s="32">
        <v>0</v>
      </c>
      <c r="M28" s="32">
        <v>0</v>
      </c>
      <c r="N28" s="32">
        <v>0</v>
      </c>
      <c r="O28" s="32">
        <v>0</v>
      </c>
      <c r="P28" s="32">
        <v>0</v>
      </c>
      <c r="Q28" s="32">
        <v>0</v>
      </c>
      <c r="R28" s="32">
        <v>0</v>
      </c>
      <c r="S28" s="32">
        <v>0</v>
      </c>
    </row>
    <row r="29" spans="2:19" ht="17.45" customHeight="1">
      <c r="B29" s="27" t="s">
        <v>4</v>
      </c>
      <c r="C29" s="27"/>
      <c r="D29" s="27"/>
      <c r="E29" s="27"/>
      <c r="H29" s="33">
        <v>39090481.57</v>
      </c>
      <c r="I29" s="33">
        <v>14947995.369999999</v>
      </c>
      <c r="J29" s="33">
        <v>15733692</v>
      </c>
      <c r="K29" s="33">
        <v>16343165.199999999</v>
      </c>
      <c r="L29" s="33">
        <v>17490984.219999999</v>
      </c>
      <c r="M29" s="33">
        <v>10789823.560000001</v>
      </c>
      <c r="N29" s="33">
        <v>13999615.587375401</v>
      </c>
      <c r="O29" s="33">
        <v>15329111.4</v>
      </c>
      <c r="P29" s="33">
        <v>16408931.140000001</v>
      </c>
      <c r="Q29" s="33">
        <v>7060428.8200000003</v>
      </c>
      <c r="R29" s="33">
        <v>8177642.9100000001</v>
      </c>
      <c r="S29" s="33">
        <v>7359052.6600000001</v>
      </c>
    </row>
    <row r="30" spans="2:19" ht="17.45" customHeight="1">
      <c r="B30" s="25" t="s">
        <v>94</v>
      </c>
      <c r="C30" s="25"/>
      <c r="D30" s="25"/>
      <c r="E30" s="25"/>
      <c r="H30" s="31">
        <f t="shared" ref="H30:S30" si="4">SUM(H31:H34)</f>
        <v>-47427272.32</v>
      </c>
      <c r="I30" s="31">
        <f t="shared" si="4"/>
        <v>-47859266.670000002</v>
      </c>
      <c r="J30" s="31">
        <f t="shared" si="4"/>
        <v>-48534272.439999998</v>
      </c>
      <c r="K30" s="31">
        <f t="shared" si="4"/>
        <v>-49511981.789999999</v>
      </c>
      <c r="L30" s="31">
        <f t="shared" si="4"/>
        <v>-49890922.020000003</v>
      </c>
      <c r="M30" s="31">
        <f t="shared" si="4"/>
        <v>-42588463.649999999</v>
      </c>
      <c r="N30" s="31">
        <f t="shared" si="4"/>
        <v>-43364817.600000001</v>
      </c>
      <c r="O30" s="31">
        <f t="shared" si="4"/>
        <v>-44060277.289999999</v>
      </c>
      <c r="P30" s="31">
        <f t="shared" si="4"/>
        <v>-44847843.243000001</v>
      </c>
      <c r="Q30" s="31">
        <f t="shared" si="4"/>
        <v>-46925605.650000006</v>
      </c>
      <c r="R30" s="31">
        <f t="shared" si="4"/>
        <v>-46230333.310000002</v>
      </c>
      <c r="S30" s="31">
        <f t="shared" si="4"/>
        <v>-44781382.530000001</v>
      </c>
    </row>
    <row r="31" spans="2:19" ht="17.45" customHeight="1" thickBot="1">
      <c r="B31" s="26" t="s">
        <v>95</v>
      </c>
      <c r="C31" s="26"/>
      <c r="D31" s="26"/>
      <c r="E31" s="26"/>
      <c r="H31" s="32">
        <v>-601718.28000000026</v>
      </c>
      <c r="I31" s="32">
        <v>-667003.51999999955</v>
      </c>
      <c r="J31" s="32">
        <v>-957297.33000000007</v>
      </c>
      <c r="K31" s="32">
        <v>-1520797.79</v>
      </c>
      <c r="L31" s="32">
        <v>-1506633.8899999997</v>
      </c>
      <c r="M31" s="32">
        <v>-369049.40000000037</v>
      </c>
      <c r="N31" s="32">
        <v>-773620.59999999963</v>
      </c>
      <c r="O31" s="32">
        <v>-1110067.1799999997</v>
      </c>
      <c r="P31" s="32">
        <v>-1544038.38</v>
      </c>
      <c r="Q31" s="32">
        <v>-2180365.91</v>
      </c>
      <c r="R31" s="32">
        <v>-2196405.73</v>
      </c>
      <c r="S31" s="32">
        <v>-352172.12000000058</v>
      </c>
    </row>
    <row r="32" spans="2:19" ht="17.45" customHeight="1" thickBot="1">
      <c r="B32" s="26" t="s">
        <v>194</v>
      </c>
      <c r="C32" s="26"/>
      <c r="D32" s="26"/>
      <c r="E32" s="26"/>
      <c r="H32" s="32">
        <v>-4125412</v>
      </c>
      <c r="I32" s="32">
        <v>-4125412</v>
      </c>
      <c r="J32" s="32">
        <v>-4125412</v>
      </c>
      <c r="K32" s="32">
        <v>-4125412</v>
      </c>
      <c r="L32" s="32">
        <v>-4125412</v>
      </c>
      <c r="M32" s="32">
        <v>-4125412</v>
      </c>
      <c r="N32" s="32">
        <v>-4125412</v>
      </c>
      <c r="O32" s="32">
        <v>-4125412</v>
      </c>
      <c r="P32" s="32">
        <v>-4125436.3130000005</v>
      </c>
      <c r="Q32" s="32">
        <v>-4126737.48</v>
      </c>
      <c r="R32" s="32">
        <v>-4134873.36</v>
      </c>
      <c r="S32" s="32">
        <v>-4134873.36</v>
      </c>
    </row>
    <row r="33" spans="2:19" ht="17.45" customHeight="1" thickBot="1">
      <c r="B33" s="26" t="s">
        <v>164</v>
      </c>
      <c r="C33" s="26"/>
      <c r="D33" s="26"/>
      <c r="E33" s="26"/>
      <c r="H33" s="32">
        <v>-42700142.039999999</v>
      </c>
      <c r="I33" s="32">
        <v>-43066851.150000006</v>
      </c>
      <c r="J33" s="32">
        <v>-43451563.109999999</v>
      </c>
      <c r="K33" s="32">
        <v>-43865772</v>
      </c>
      <c r="L33" s="32">
        <v>-44258876.130000003</v>
      </c>
      <c r="M33" s="32">
        <v>-38094002.25</v>
      </c>
      <c r="N33" s="32">
        <v>-38465785</v>
      </c>
      <c r="O33" s="32">
        <v>-38824798.109999999</v>
      </c>
      <c r="P33" s="32">
        <v>-39173078.990000002</v>
      </c>
      <c r="Q33" s="32">
        <v>-39563560.620000005</v>
      </c>
      <c r="R33" s="32">
        <v>-39899054.219999999</v>
      </c>
      <c r="S33" s="32">
        <v>-40294337.049999997</v>
      </c>
    </row>
    <row r="34" spans="2:19" ht="17.45" customHeight="1" thickBot="1">
      <c r="B34" s="26" t="s">
        <v>96</v>
      </c>
      <c r="C34" s="26"/>
      <c r="D34" s="26"/>
      <c r="E34" s="26"/>
      <c r="H34" s="32">
        <v>0</v>
      </c>
      <c r="I34" s="32">
        <v>0</v>
      </c>
      <c r="J34" s="32">
        <v>0</v>
      </c>
      <c r="K34" s="32">
        <v>0</v>
      </c>
      <c r="L34" s="32">
        <v>0</v>
      </c>
      <c r="M34" s="32">
        <v>0</v>
      </c>
      <c r="N34" s="32">
        <v>0</v>
      </c>
      <c r="O34" s="32">
        <v>0</v>
      </c>
      <c r="P34" s="32">
        <v>-5289.56</v>
      </c>
      <c r="Q34" s="32">
        <v>-1054941.6400000001</v>
      </c>
      <c r="R34" s="32">
        <v>0</v>
      </c>
      <c r="S34" s="32">
        <v>0</v>
      </c>
    </row>
    <row r="35" spans="2:19" ht="17.45" customHeight="1" thickBot="1">
      <c r="B35" s="29" t="s">
        <v>97</v>
      </c>
      <c r="C35" s="29"/>
      <c r="D35" s="29"/>
      <c r="E35" s="29"/>
      <c r="H35" s="44">
        <f t="shared" ref="H35:S35" si="5">H30+H26</f>
        <v>477295944.56999999</v>
      </c>
      <c r="I35" s="44">
        <f t="shared" si="5"/>
        <v>476202043.31000012</v>
      </c>
      <c r="J35" s="44">
        <f t="shared" si="5"/>
        <v>473523734.45999998</v>
      </c>
      <c r="K35" s="44">
        <f t="shared" si="5"/>
        <v>463963776.19999999</v>
      </c>
      <c r="L35" s="44">
        <f t="shared" si="5"/>
        <v>466030631.54000008</v>
      </c>
      <c r="M35" s="44">
        <f t="shared" si="5"/>
        <v>460063699.62000006</v>
      </c>
      <c r="N35" s="44">
        <f t="shared" si="5"/>
        <v>464967234.18737549</v>
      </c>
      <c r="O35" s="44">
        <f t="shared" si="5"/>
        <v>463902017.85999995</v>
      </c>
      <c r="P35" s="44">
        <f t="shared" si="5"/>
        <v>458480070.23699999</v>
      </c>
      <c r="Q35" s="44">
        <f t="shared" si="5"/>
        <v>454060397.05999994</v>
      </c>
      <c r="R35" s="44">
        <f t="shared" si="5"/>
        <v>451350649.29999995</v>
      </c>
      <c r="S35" s="44">
        <f t="shared" si="5"/>
        <v>440105500.82000005</v>
      </c>
    </row>
    <row r="36" spans="2:19" ht="17.45" customHeight="1" thickBot="1">
      <c r="B36" s="29" t="s">
        <v>88</v>
      </c>
      <c r="C36" s="29"/>
      <c r="D36" s="29"/>
      <c r="E36" s="29"/>
      <c r="H36" s="35">
        <v>9.2557241714524494</v>
      </c>
      <c r="I36" s="35">
        <v>9.2345112354354004</v>
      </c>
      <c r="J36" s="35">
        <v>9.1825734600000004</v>
      </c>
      <c r="K36" s="35">
        <v>8.9971867285012994</v>
      </c>
      <c r="L36" s="35">
        <v>9.0372671925131396</v>
      </c>
      <c r="M36" s="35">
        <v>8.9215564335392497</v>
      </c>
      <c r="N36" s="35">
        <v>9.0021478690613197</v>
      </c>
      <c r="O36" s="35">
        <v>8.99598911</v>
      </c>
      <c r="P36" s="35">
        <v>8.8908466885149906</v>
      </c>
      <c r="Q36" s="35">
        <v>8.8051403750219368</v>
      </c>
      <c r="R36" s="35">
        <v>8.7325653775282728</v>
      </c>
      <c r="S36" s="35">
        <v>8.5149984050781189</v>
      </c>
    </row>
    <row r="37" spans="2:19" ht="17.45" customHeight="1" thickBot="1">
      <c r="B37" s="29" t="s">
        <v>89</v>
      </c>
      <c r="C37" s="30"/>
      <c r="D37" s="30"/>
      <c r="E37" s="30"/>
      <c r="H37" s="35">
        <v>8.81</v>
      </c>
      <c r="I37" s="35">
        <v>8.7799999999999994</v>
      </c>
      <c r="J37" s="35">
        <v>8.7899999999999991</v>
      </c>
      <c r="K37" s="36">
        <v>8.68</v>
      </c>
      <c r="L37" s="36">
        <v>8.6999999999999993</v>
      </c>
      <c r="M37" s="36">
        <v>8.3699999999999992</v>
      </c>
      <c r="N37" s="36">
        <v>8.7100000000000009</v>
      </c>
      <c r="O37" s="36">
        <v>8.73</v>
      </c>
      <c r="P37" s="36">
        <v>8.5299999999999994</v>
      </c>
      <c r="Q37" s="36">
        <v>8.25</v>
      </c>
      <c r="R37" s="36">
        <v>8.0399999999999991</v>
      </c>
      <c r="S37" s="36">
        <v>7.85</v>
      </c>
    </row>
    <row r="38" spans="2:19" ht="17.45" customHeight="1">
      <c r="I38" s="9"/>
      <c r="J38" s="9"/>
      <c r="K38" s="9"/>
      <c r="L38" s="9"/>
      <c r="M38" s="9"/>
      <c r="N38" s="9"/>
      <c r="O38" s="9"/>
      <c r="P38" s="9"/>
      <c r="Q38" s="9"/>
      <c r="R38" s="9"/>
      <c r="S38" s="9"/>
    </row>
    <row r="39" spans="2:19" ht="24.95" customHeight="1">
      <c r="B39" s="18" t="s">
        <v>29</v>
      </c>
      <c r="C39" s="15"/>
      <c r="D39" s="15"/>
      <c r="E39" s="15"/>
      <c r="F39" s="16"/>
      <c r="G39" s="16"/>
      <c r="H39" s="17">
        <v>44927</v>
      </c>
      <c r="I39" s="17">
        <v>44958</v>
      </c>
      <c r="J39" s="17">
        <v>44986</v>
      </c>
      <c r="K39" s="17">
        <v>45017</v>
      </c>
      <c r="L39" s="17">
        <v>45047</v>
      </c>
      <c r="M39" s="17">
        <v>45078</v>
      </c>
      <c r="N39" s="17">
        <v>45108</v>
      </c>
      <c r="O39" s="17">
        <v>45139</v>
      </c>
      <c r="P39" s="17">
        <v>45170</v>
      </c>
      <c r="Q39" s="17">
        <v>45200</v>
      </c>
      <c r="R39" s="17">
        <v>45231</v>
      </c>
      <c r="S39" s="17">
        <v>45261</v>
      </c>
    </row>
    <row r="40" spans="2:19" ht="5.0999999999999996" customHeight="1">
      <c r="B40" s="3"/>
      <c r="C40" s="6"/>
      <c r="D40" s="6"/>
      <c r="E40" s="6"/>
      <c r="H40" s="8"/>
      <c r="I40" s="8"/>
      <c r="J40" s="8"/>
      <c r="K40" s="8"/>
      <c r="L40" s="8"/>
      <c r="M40" s="8"/>
      <c r="N40" s="8"/>
      <c r="O40" s="8"/>
      <c r="P40" s="8"/>
      <c r="Q40" s="8"/>
      <c r="R40" s="8"/>
      <c r="S40" s="8"/>
    </row>
    <row r="41" spans="2:19" ht="5.0999999999999996" customHeight="1">
      <c r="B41" s="3"/>
      <c r="C41" s="6"/>
      <c r="D41" s="6"/>
      <c r="E41" s="6"/>
      <c r="H41" s="8"/>
      <c r="I41" s="8"/>
      <c r="J41" s="8"/>
      <c r="K41" s="8"/>
      <c r="L41" s="8"/>
      <c r="M41" s="8"/>
      <c r="N41" s="8"/>
      <c r="O41" s="8"/>
      <c r="P41" s="8"/>
      <c r="Q41" s="8"/>
      <c r="R41" s="8"/>
      <c r="S41" s="8"/>
    </row>
    <row r="42" spans="2:19" ht="16.5" customHeight="1">
      <c r="B42" s="25" t="s">
        <v>91</v>
      </c>
      <c r="C42" s="25"/>
      <c r="D42" s="25"/>
      <c r="E42" s="25"/>
      <c r="H42" s="31">
        <f t="shared" ref="H42:S42" si="6">SUM(H43:H45)</f>
        <v>462154310.04999989</v>
      </c>
      <c r="I42" s="31">
        <f t="shared" si="6"/>
        <v>464560897.04000002</v>
      </c>
      <c r="J42" s="31">
        <f t="shared" si="6"/>
        <v>471131656.55000007</v>
      </c>
      <c r="K42" s="31">
        <f t="shared" si="6"/>
        <v>475141866.21999991</v>
      </c>
      <c r="L42" s="31">
        <f t="shared" si="6"/>
        <v>483443348.25999999</v>
      </c>
      <c r="M42" s="31">
        <f t="shared" si="6"/>
        <v>527813367.98999995</v>
      </c>
      <c r="N42" s="31">
        <f t="shared" si="6"/>
        <v>527759715.19000012</v>
      </c>
      <c r="O42" s="31">
        <f t="shared" si="6"/>
        <v>528305807.94</v>
      </c>
      <c r="P42" s="31">
        <f t="shared" si="6"/>
        <v>519733678.66999996</v>
      </c>
      <c r="Q42" s="31">
        <f t="shared" si="6"/>
        <v>513399782.95000005</v>
      </c>
      <c r="R42" s="31">
        <f t="shared" si="6"/>
        <v>521706234.25</v>
      </c>
      <c r="S42" s="31">
        <f t="shared" si="6"/>
        <v>526616105.93999988</v>
      </c>
    </row>
    <row r="43" spans="2:19" ht="16.5" customHeight="1" thickBot="1">
      <c r="B43" s="26" t="s">
        <v>92</v>
      </c>
      <c r="C43" s="26"/>
      <c r="D43" s="26"/>
      <c r="E43" s="26"/>
      <c r="H43" s="32">
        <v>456995317.40999991</v>
      </c>
      <c r="I43" s="32">
        <v>459640557.60000002</v>
      </c>
      <c r="J43" s="32">
        <v>466492813.12000006</v>
      </c>
      <c r="K43" s="32">
        <v>471027034.96999991</v>
      </c>
      <c r="L43" s="32">
        <v>479834769.49000001</v>
      </c>
      <c r="M43" s="32">
        <v>485513618.29999995</v>
      </c>
      <c r="N43" s="32">
        <v>522898701.53000009</v>
      </c>
      <c r="O43" s="32">
        <v>469816809.64999998</v>
      </c>
      <c r="P43" s="32">
        <v>507390509.12999994</v>
      </c>
      <c r="Q43" s="32">
        <v>500498869.83000004</v>
      </c>
      <c r="R43" s="32">
        <v>510646730.89999998</v>
      </c>
      <c r="S43" s="32">
        <v>505469453.74999988</v>
      </c>
    </row>
    <row r="44" spans="2:19" ht="16.5" customHeight="1" thickBot="1">
      <c r="B44" s="26" t="s">
        <v>93</v>
      </c>
      <c r="C44" s="26"/>
      <c r="D44" s="26"/>
      <c r="E44" s="26"/>
      <c r="H44" s="32">
        <v>0</v>
      </c>
      <c r="I44" s="32">
        <v>0</v>
      </c>
      <c r="J44" s="32">
        <v>0</v>
      </c>
      <c r="K44" s="32">
        <v>0</v>
      </c>
      <c r="L44" s="32">
        <v>0</v>
      </c>
      <c r="M44" s="32">
        <v>0</v>
      </c>
      <c r="N44" s="32">
        <v>0</v>
      </c>
      <c r="O44" s="32">
        <v>0</v>
      </c>
      <c r="P44" s="32">
        <v>0</v>
      </c>
      <c r="Q44" s="32">
        <v>0</v>
      </c>
      <c r="R44" s="32">
        <v>0</v>
      </c>
      <c r="S44" s="32">
        <v>0</v>
      </c>
    </row>
    <row r="45" spans="2:19" ht="16.5" customHeight="1">
      <c r="B45" s="27" t="s">
        <v>4</v>
      </c>
      <c r="C45" s="27"/>
      <c r="D45" s="27"/>
      <c r="E45" s="27"/>
      <c r="H45" s="33">
        <v>5158992.6399999997</v>
      </c>
      <c r="I45" s="33">
        <v>4920339.4400000004</v>
      </c>
      <c r="J45" s="33">
        <v>4638843.43</v>
      </c>
      <c r="K45" s="33">
        <v>4114831.25</v>
      </c>
      <c r="L45" s="33">
        <v>3608578.77</v>
      </c>
      <c r="M45" s="33">
        <v>42299749.689999998</v>
      </c>
      <c r="N45" s="33">
        <v>4861013.66</v>
      </c>
      <c r="O45" s="33">
        <v>58488998.289999999</v>
      </c>
      <c r="P45" s="33">
        <v>12343169.539999999</v>
      </c>
      <c r="Q45" s="33">
        <v>12900913.119999999</v>
      </c>
      <c r="R45" s="33">
        <v>11059503.35</v>
      </c>
      <c r="S45" s="33">
        <v>21146652.190000001</v>
      </c>
    </row>
    <row r="46" spans="2:19" ht="16.5" customHeight="1">
      <c r="B46" s="25" t="s">
        <v>94</v>
      </c>
      <c r="C46" s="25"/>
      <c r="D46" s="25"/>
      <c r="E46" s="25"/>
      <c r="H46" s="31">
        <f t="shared" ref="H46:S46" si="7">SUM(H47:H50)</f>
        <v>-6232430.830000001</v>
      </c>
      <c r="I46" s="31">
        <f t="shared" si="7"/>
        <v>-6424343.9399999995</v>
      </c>
      <c r="J46" s="31">
        <f t="shared" si="7"/>
        <v>-6404197.9199999999</v>
      </c>
      <c r="K46" s="31">
        <f t="shared" si="7"/>
        <v>-6034096.75</v>
      </c>
      <c r="L46" s="31">
        <f t="shared" si="7"/>
        <v>-5965394.6099999994</v>
      </c>
      <c r="M46" s="31">
        <f t="shared" si="7"/>
        <v>-44828545.850000001</v>
      </c>
      <c r="N46" s="31">
        <f t="shared" si="7"/>
        <v>-44883158.920000002</v>
      </c>
      <c r="O46" s="31">
        <f t="shared" si="7"/>
        <v>-46163107.309999995</v>
      </c>
      <c r="P46" s="31">
        <f t="shared" si="7"/>
        <v>-46489142.600000001</v>
      </c>
      <c r="Q46" s="31">
        <f t="shared" si="7"/>
        <v>-47082668.5</v>
      </c>
      <c r="R46" s="31">
        <f t="shared" si="7"/>
        <v>-47520585.060000002</v>
      </c>
      <c r="S46" s="31">
        <f t="shared" si="7"/>
        <v>-46863616.75</v>
      </c>
    </row>
    <row r="47" spans="2:19" ht="16.5" customHeight="1" thickBot="1">
      <c r="B47" s="26" t="s">
        <v>95</v>
      </c>
      <c r="C47" s="26"/>
      <c r="D47" s="26"/>
      <c r="E47" s="26"/>
      <c r="H47" s="32">
        <v>-1591342.330000001</v>
      </c>
      <c r="I47" s="32">
        <v>-1783255.4399999995</v>
      </c>
      <c r="J47" s="32">
        <v>-1763109.42</v>
      </c>
      <c r="K47" s="32">
        <v>-1393008.25</v>
      </c>
      <c r="L47" s="32">
        <v>-1324306.1099999994</v>
      </c>
      <c r="M47" s="32">
        <v>-519362.03000000026</v>
      </c>
      <c r="N47" s="32">
        <v>-381605.69000000134</v>
      </c>
      <c r="O47" s="32">
        <v>-1176819.5099999998</v>
      </c>
      <c r="P47" s="32">
        <v>-1082786.3699999992</v>
      </c>
      <c r="Q47" s="32">
        <v>-1241272.9699999997</v>
      </c>
      <c r="R47" s="32">
        <v>-1273880.92</v>
      </c>
      <c r="S47" s="32">
        <v>-216629.08999999985</v>
      </c>
    </row>
    <row r="48" spans="2:19" ht="16.5" customHeight="1" thickBot="1">
      <c r="B48" s="26" t="s">
        <v>194</v>
      </c>
      <c r="C48" s="26"/>
      <c r="D48" s="26"/>
      <c r="E48" s="26"/>
      <c r="H48" s="32">
        <v>-4641088.5</v>
      </c>
      <c r="I48" s="32">
        <v>-4641088.5</v>
      </c>
      <c r="J48" s="32">
        <v>-4641088.5</v>
      </c>
      <c r="K48" s="32">
        <v>-4641088.5</v>
      </c>
      <c r="L48" s="32">
        <v>-4641088.5</v>
      </c>
      <c r="M48" s="32">
        <v>-4641088.5</v>
      </c>
      <c r="N48" s="32">
        <v>-4383250.25</v>
      </c>
      <c r="O48" s="32">
        <v>-4383250.25</v>
      </c>
      <c r="P48" s="32">
        <v>-4383250.25</v>
      </c>
      <c r="Q48" s="32">
        <v>-4383250.25</v>
      </c>
      <c r="R48" s="32">
        <v>-4383250.25</v>
      </c>
      <c r="S48" s="32">
        <v>-4383250.25</v>
      </c>
    </row>
    <row r="49" spans="2:19" ht="16.5" customHeight="1" thickBot="1">
      <c r="B49" s="26" t="s">
        <v>164</v>
      </c>
      <c r="C49" s="26"/>
      <c r="D49" s="26"/>
      <c r="E49" s="26"/>
      <c r="H49" s="32">
        <v>0</v>
      </c>
      <c r="I49" s="32">
        <v>0</v>
      </c>
      <c r="J49" s="32">
        <v>0</v>
      </c>
      <c r="K49" s="32">
        <v>0</v>
      </c>
      <c r="L49" s="32">
        <v>0</v>
      </c>
      <c r="M49" s="32">
        <v>-39668095.32</v>
      </c>
      <c r="N49" s="32">
        <v>-40118302.980000004</v>
      </c>
      <c r="O49" s="32">
        <v>-40603037.549999997</v>
      </c>
      <c r="P49" s="32">
        <v>-41023105.980000004</v>
      </c>
      <c r="Q49" s="32">
        <v>-41458145.280000001</v>
      </c>
      <c r="R49" s="32">
        <v>-41863453.890000001</v>
      </c>
      <c r="S49" s="32">
        <v>-42263737.410000004</v>
      </c>
    </row>
    <row r="50" spans="2:19" ht="16.5" customHeight="1" thickBot="1">
      <c r="B50" s="26" t="s">
        <v>96</v>
      </c>
      <c r="C50" s="26"/>
      <c r="D50" s="26"/>
      <c r="E50" s="26"/>
      <c r="H50" s="32">
        <v>0</v>
      </c>
      <c r="I50" s="32">
        <v>0</v>
      </c>
      <c r="J50" s="32">
        <v>0</v>
      </c>
      <c r="K50" s="32">
        <v>0</v>
      </c>
      <c r="L50" s="32">
        <v>0</v>
      </c>
      <c r="M50" s="32">
        <v>0</v>
      </c>
      <c r="N50" s="32">
        <v>0</v>
      </c>
      <c r="O50" s="32">
        <v>0</v>
      </c>
      <c r="P50" s="32">
        <v>0</v>
      </c>
      <c r="Q50" s="32">
        <v>0</v>
      </c>
      <c r="R50" s="32">
        <v>0</v>
      </c>
      <c r="S50" s="32">
        <v>0</v>
      </c>
    </row>
    <row r="51" spans="2:19" ht="16.5" customHeight="1" thickBot="1">
      <c r="B51" s="29" t="s">
        <v>97</v>
      </c>
      <c r="C51" s="29"/>
      <c r="D51" s="29"/>
      <c r="E51" s="29"/>
      <c r="H51" s="44">
        <f t="shared" ref="H51:S51" si="8">H46+H42</f>
        <v>455921879.21999991</v>
      </c>
      <c r="I51" s="44">
        <f t="shared" si="8"/>
        <v>458136553.10000002</v>
      </c>
      <c r="J51" s="44">
        <f t="shared" si="8"/>
        <v>464727458.63000005</v>
      </c>
      <c r="K51" s="44">
        <f t="shared" si="8"/>
        <v>469107769.46999991</v>
      </c>
      <c r="L51" s="44">
        <f t="shared" si="8"/>
        <v>477477953.64999998</v>
      </c>
      <c r="M51" s="44">
        <f t="shared" si="8"/>
        <v>482984822.13999993</v>
      </c>
      <c r="N51" s="44">
        <f t="shared" si="8"/>
        <v>482876556.2700001</v>
      </c>
      <c r="O51" s="44">
        <f t="shared" si="8"/>
        <v>482142700.63</v>
      </c>
      <c r="P51" s="44">
        <f t="shared" si="8"/>
        <v>473244536.06999993</v>
      </c>
      <c r="Q51" s="44">
        <f t="shared" si="8"/>
        <v>466317114.45000005</v>
      </c>
      <c r="R51" s="44">
        <f t="shared" si="8"/>
        <v>474185649.19</v>
      </c>
      <c r="S51" s="44">
        <f t="shared" si="8"/>
        <v>479752489.18999988</v>
      </c>
    </row>
    <row r="52" spans="2:19" ht="16.5" customHeight="1" thickBot="1">
      <c r="B52" s="29" t="s">
        <v>88</v>
      </c>
      <c r="C52" s="29"/>
      <c r="D52" s="29"/>
      <c r="E52" s="29"/>
      <c r="H52" s="35">
        <v>88.41238241804696</v>
      </c>
      <c r="I52" s="35">
        <v>88.841852033202997</v>
      </c>
      <c r="J52" s="35">
        <v>90.119960601268446</v>
      </c>
      <c r="K52" s="35">
        <v>90.969390590806427</v>
      </c>
      <c r="L52" s="35">
        <v>92.592536919948842</v>
      </c>
      <c r="M52" s="35">
        <v>93.660428997637084</v>
      </c>
      <c r="N52" s="35">
        <v>93.639434077372172</v>
      </c>
      <c r="O52" s="35">
        <v>93.497124772992365</v>
      </c>
      <c r="P52" s="35">
        <v>91.771592475127321</v>
      </c>
      <c r="Q52" s="35">
        <v>90.428226702205748</v>
      </c>
      <c r="R52" s="35">
        <v>91.95409315530182</v>
      </c>
      <c r="S52" s="35">
        <v>9.3033614909735007</v>
      </c>
    </row>
    <row r="53" spans="2:19" ht="16.5" customHeight="1" thickBot="1">
      <c r="B53" s="29" t="s">
        <v>89</v>
      </c>
      <c r="C53" s="30"/>
      <c r="D53" s="30"/>
      <c r="E53" s="30"/>
      <c r="H53" s="35">
        <v>79.2</v>
      </c>
      <c r="I53" s="35">
        <v>77.25</v>
      </c>
      <c r="J53" s="35">
        <v>77</v>
      </c>
      <c r="K53" s="36">
        <v>76.52</v>
      </c>
      <c r="L53" s="36">
        <v>83.87</v>
      </c>
      <c r="M53" s="36">
        <v>84.7</v>
      </c>
      <c r="N53" s="36">
        <v>84</v>
      </c>
      <c r="O53" s="36">
        <v>84.75</v>
      </c>
      <c r="P53" s="36">
        <v>85.99</v>
      </c>
      <c r="Q53" s="36">
        <v>84.36</v>
      </c>
      <c r="R53" s="36">
        <v>83.8</v>
      </c>
      <c r="S53" s="36">
        <v>8.98</v>
      </c>
    </row>
    <row r="54" spans="2:19" ht="24" customHeight="1">
      <c r="B54" s="3"/>
      <c r="C54" s="6"/>
      <c r="D54" s="6"/>
      <c r="E54" s="6"/>
      <c r="H54" s="8"/>
      <c r="I54" s="8"/>
      <c r="J54" s="8"/>
      <c r="K54" s="8"/>
      <c r="L54" s="8"/>
      <c r="M54" s="8"/>
      <c r="N54" s="8"/>
      <c r="O54" s="8"/>
      <c r="P54" s="8"/>
      <c r="Q54" s="8"/>
      <c r="R54" s="8"/>
      <c r="S54" s="8"/>
    </row>
    <row r="55" spans="2:19" ht="24.75" customHeight="1">
      <c r="B55" s="18" t="s">
        <v>30</v>
      </c>
      <c r="C55" s="15"/>
      <c r="D55" s="15"/>
      <c r="E55" s="15"/>
      <c r="F55" s="16"/>
      <c r="G55" s="16"/>
      <c r="H55" s="17">
        <v>44562</v>
      </c>
      <c r="I55" s="17">
        <v>44593</v>
      </c>
      <c r="J55" s="17">
        <v>44621</v>
      </c>
      <c r="K55" s="17">
        <v>44652</v>
      </c>
      <c r="L55" s="17">
        <v>44682</v>
      </c>
      <c r="M55" s="17">
        <v>44713</v>
      </c>
      <c r="N55" s="17">
        <v>44743</v>
      </c>
      <c r="O55" s="17">
        <v>44774</v>
      </c>
      <c r="P55" s="17">
        <v>44805</v>
      </c>
      <c r="Q55" s="17">
        <v>44835</v>
      </c>
      <c r="R55" s="17">
        <v>44866</v>
      </c>
      <c r="S55" s="17">
        <v>44896</v>
      </c>
    </row>
    <row r="56" spans="2:19" ht="5.0999999999999996" customHeight="1">
      <c r="B56" s="3"/>
      <c r="C56" s="6"/>
      <c r="D56" s="6"/>
      <c r="E56" s="6"/>
      <c r="H56" s="8"/>
      <c r="I56" s="8"/>
      <c r="J56" s="8"/>
      <c r="K56" s="8"/>
      <c r="L56" s="8"/>
      <c r="M56" s="8"/>
      <c r="N56" s="8"/>
      <c r="O56" s="8"/>
      <c r="P56" s="8"/>
      <c r="Q56" s="8"/>
      <c r="R56" s="8"/>
      <c r="S56" s="8"/>
    </row>
    <row r="57" spans="2:19" ht="4.5" customHeight="1">
      <c r="B57" s="3"/>
      <c r="C57" s="6"/>
      <c r="D57" s="6"/>
      <c r="E57" s="6"/>
      <c r="H57" s="8"/>
      <c r="I57" s="8"/>
      <c r="J57" s="8"/>
      <c r="K57" s="8"/>
      <c r="L57" s="8"/>
      <c r="M57" s="8"/>
      <c r="N57" s="8"/>
      <c r="O57" s="8"/>
      <c r="P57" s="8"/>
      <c r="Q57" s="8"/>
      <c r="R57" s="8"/>
      <c r="S57" s="8"/>
    </row>
    <row r="58" spans="2:19" ht="15.95" customHeight="1">
      <c r="B58" s="25" t="s">
        <v>91</v>
      </c>
      <c r="C58" s="25"/>
      <c r="D58" s="25"/>
      <c r="E58" s="25"/>
      <c r="H58" s="31">
        <f t="shared" ref="H58:S58" si="9">SUM(H59:H61)</f>
        <v>432888255.64999998</v>
      </c>
      <c r="I58" s="31">
        <f t="shared" si="9"/>
        <v>429937669.49000007</v>
      </c>
      <c r="J58" s="31">
        <f t="shared" si="9"/>
        <v>440798382.23000002</v>
      </c>
      <c r="K58" s="31">
        <f t="shared" si="9"/>
        <v>436300200.52999997</v>
      </c>
      <c r="L58" s="31">
        <f t="shared" si="9"/>
        <v>441346988.81</v>
      </c>
      <c r="M58" s="31">
        <f t="shared" si="9"/>
        <v>435280081.71999991</v>
      </c>
      <c r="N58" s="31">
        <f t="shared" si="9"/>
        <v>429804295.72000003</v>
      </c>
      <c r="O58" s="31">
        <f t="shared" si="9"/>
        <v>429713914.66000003</v>
      </c>
      <c r="P58" s="31">
        <f t="shared" si="9"/>
        <v>476402440.82000005</v>
      </c>
      <c r="Q58" s="31">
        <f t="shared" si="9"/>
        <v>476566320.7100001</v>
      </c>
      <c r="R58" s="31">
        <f t="shared" si="9"/>
        <v>468366628.44999999</v>
      </c>
      <c r="S58" s="31">
        <f t="shared" si="9"/>
        <v>464532120.01999998</v>
      </c>
    </row>
    <row r="59" spans="2:19" ht="15.95" customHeight="1" thickBot="1">
      <c r="B59" s="26" t="s">
        <v>92</v>
      </c>
      <c r="C59" s="26"/>
      <c r="D59" s="26"/>
      <c r="E59" s="26"/>
      <c r="H59" s="32">
        <v>392656927.54999995</v>
      </c>
      <c r="I59" s="32">
        <v>390616212.74000007</v>
      </c>
      <c r="J59" s="32">
        <v>398504759.56999999</v>
      </c>
      <c r="K59" s="32">
        <v>398095174.17999995</v>
      </c>
      <c r="L59" s="32">
        <v>401317916.31</v>
      </c>
      <c r="M59" s="32">
        <v>399852476.68999994</v>
      </c>
      <c r="N59" s="32">
        <v>395339672.02000004</v>
      </c>
      <c r="O59" s="32">
        <v>398606322.47000003</v>
      </c>
      <c r="P59" s="32">
        <v>412642226.57000005</v>
      </c>
      <c r="Q59" s="32">
        <v>416964300.60000008</v>
      </c>
      <c r="R59" s="32">
        <v>420935528.38999999</v>
      </c>
      <c r="S59" s="32">
        <v>458828244.02999997</v>
      </c>
    </row>
    <row r="60" spans="2:19" ht="15.95" customHeight="1" thickBot="1">
      <c r="B60" s="26" t="s">
        <v>93</v>
      </c>
      <c r="C60" s="26"/>
      <c r="D60" s="26"/>
      <c r="E60" s="26"/>
      <c r="H60" s="32">
        <v>0</v>
      </c>
      <c r="I60" s="32">
        <v>0</v>
      </c>
      <c r="J60" s="32">
        <v>3039300</v>
      </c>
      <c r="K60" s="32">
        <v>4703285.72</v>
      </c>
      <c r="L60" s="32">
        <v>8704826.1799999997</v>
      </c>
      <c r="M60" s="32">
        <v>9957921.4000000004</v>
      </c>
      <c r="N60" s="32">
        <v>8769505</v>
      </c>
      <c r="O60" s="32">
        <v>1872000</v>
      </c>
      <c r="P60" s="32">
        <v>1828000</v>
      </c>
      <c r="Q60" s="32">
        <v>0</v>
      </c>
      <c r="R60" s="32">
        <v>0</v>
      </c>
      <c r="S60" s="32">
        <v>0</v>
      </c>
    </row>
    <row r="61" spans="2:19" ht="15.95" customHeight="1">
      <c r="B61" s="27" t="s">
        <v>4</v>
      </c>
      <c r="C61" s="27"/>
      <c r="D61" s="27"/>
      <c r="E61" s="27"/>
      <c r="H61" s="33">
        <v>40231328.100000001</v>
      </c>
      <c r="I61" s="33">
        <v>39321456.75</v>
      </c>
      <c r="J61" s="33">
        <v>39254322.659999996</v>
      </c>
      <c r="K61" s="33">
        <v>33501740.629999999</v>
      </c>
      <c r="L61" s="33">
        <v>31324246.32</v>
      </c>
      <c r="M61" s="33">
        <v>25469683.629999999</v>
      </c>
      <c r="N61" s="33">
        <v>25695118.699999999</v>
      </c>
      <c r="O61" s="33">
        <v>29235592.190000001</v>
      </c>
      <c r="P61" s="33">
        <v>61932214.25</v>
      </c>
      <c r="Q61" s="33">
        <v>59602020.109999999</v>
      </c>
      <c r="R61" s="33">
        <v>47431100.060000002</v>
      </c>
      <c r="S61" s="33">
        <v>5703875.9900000002</v>
      </c>
    </row>
    <row r="62" spans="2:19" ht="15.95" customHeight="1">
      <c r="B62" s="25" t="s">
        <v>94</v>
      </c>
      <c r="C62" s="25"/>
      <c r="D62" s="25"/>
      <c r="E62" s="25"/>
      <c r="H62" s="31">
        <f t="shared" ref="H62:S62" si="10">SUM(H63:H65)</f>
        <v>-4683908.1700000009</v>
      </c>
      <c r="I62" s="31">
        <f t="shared" si="10"/>
        <v>-4724008.03</v>
      </c>
      <c r="J62" s="31">
        <f t="shared" si="10"/>
        <v>-7972706.1699999999</v>
      </c>
      <c r="K62" s="31">
        <f t="shared" si="10"/>
        <v>-4715573.6400000006</v>
      </c>
      <c r="L62" s="31">
        <f t="shared" si="10"/>
        <v>-9072001.9800000004</v>
      </c>
      <c r="M62" s="31">
        <f t="shared" si="10"/>
        <v>-7486350.379999999</v>
      </c>
      <c r="N62" s="31">
        <f t="shared" si="10"/>
        <v>-7782949.879999999</v>
      </c>
      <c r="O62" s="31">
        <f t="shared" si="10"/>
        <v>-5249305.2700000005</v>
      </c>
      <c r="P62" s="31">
        <f t="shared" si="10"/>
        <v>-51624911.740000002</v>
      </c>
      <c r="Q62" s="31">
        <f t="shared" si="10"/>
        <v>-5755661.75</v>
      </c>
      <c r="R62" s="31">
        <f t="shared" si="10"/>
        <v>-6034082.3800000008</v>
      </c>
      <c r="S62" s="31">
        <f t="shared" si="10"/>
        <v>-6188362.1899999995</v>
      </c>
    </row>
    <row r="63" spans="2:19" ht="15.95" customHeight="1" thickBot="1">
      <c r="B63" s="26" t="s">
        <v>95</v>
      </c>
      <c r="C63" s="26"/>
      <c r="D63" s="26"/>
      <c r="E63" s="26"/>
      <c r="H63" s="32">
        <v>-492888.97000000067</v>
      </c>
      <c r="I63" s="32">
        <v>-532988.83000000007</v>
      </c>
      <c r="J63" s="32">
        <v>-3548852.5700000003</v>
      </c>
      <c r="K63" s="32">
        <v>-58885.640000000596</v>
      </c>
      <c r="L63" s="32">
        <v>-3018307.58</v>
      </c>
      <c r="M63" s="32">
        <v>-966987.1799999997</v>
      </c>
      <c r="N63" s="32">
        <v>-2634977.5199999996</v>
      </c>
      <c r="O63" s="32">
        <v>-1498154.3900000006</v>
      </c>
      <c r="P63" s="32">
        <v>-1222343.8000000026</v>
      </c>
      <c r="Q63" s="32">
        <v>-1114573.25</v>
      </c>
      <c r="R63" s="32">
        <v>-1135155.6300000008</v>
      </c>
      <c r="S63" s="32">
        <v>-1289435.4399999995</v>
      </c>
    </row>
    <row r="64" spans="2:19" ht="15.95" customHeight="1" thickBot="1">
      <c r="B64" s="26" t="s">
        <v>194</v>
      </c>
      <c r="C64" s="26"/>
      <c r="D64" s="26"/>
      <c r="E64" s="26"/>
      <c r="H64" s="32">
        <v>-4191019.2</v>
      </c>
      <c r="I64" s="32">
        <v>-4191019.2</v>
      </c>
      <c r="J64" s="32">
        <v>-4423853.5999999996</v>
      </c>
      <c r="K64" s="32">
        <v>-4656688</v>
      </c>
      <c r="L64" s="32">
        <v>-6053694.4000000004</v>
      </c>
      <c r="M64" s="32">
        <v>-6519363.1999999993</v>
      </c>
      <c r="N64" s="32">
        <v>-5122392.68</v>
      </c>
      <c r="O64" s="32">
        <v>-3725571.2</v>
      </c>
      <c r="P64" s="32">
        <v>-4055431.58</v>
      </c>
      <c r="Q64" s="32">
        <v>-4641088.5</v>
      </c>
      <c r="R64" s="32">
        <v>-4898926.75</v>
      </c>
      <c r="S64" s="32">
        <v>-4898926.75</v>
      </c>
    </row>
    <row r="65" spans="2:19" ht="15.95" customHeight="1" thickBot="1">
      <c r="B65" s="26" t="s">
        <v>96</v>
      </c>
      <c r="C65" s="26"/>
      <c r="D65" s="26"/>
      <c r="E65" s="26"/>
      <c r="H65" s="32">
        <v>0</v>
      </c>
      <c r="I65" s="32">
        <v>0</v>
      </c>
      <c r="J65" s="32">
        <v>0</v>
      </c>
      <c r="K65" s="32">
        <v>0</v>
      </c>
      <c r="L65" s="32">
        <v>0</v>
      </c>
      <c r="M65" s="32">
        <v>0</v>
      </c>
      <c r="N65" s="32">
        <v>-25579.68</v>
      </c>
      <c r="O65" s="32">
        <v>-25579.68</v>
      </c>
      <c r="P65" s="32">
        <v>-46347136.359999999</v>
      </c>
      <c r="Q65" s="32">
        <v>0</v>
      </c>
      <c r="R65" s="32">
        <v>0</v>
      </c>
      <c r="S65" s="32">
        <v>0</v>
      </c>
    </row>
    <row r="66" spans="2:19" ht="15.95" customHeight="1" thickBot="1">
      <c r="B66" s="29" t="s">
        <v>97</v>
      </c>
      <c r="C66" s="29"/>
      <c r="D66" s="29"/>
      <c r="E66" s="29"/>
      <c r="H66" s="44">
        <f t="shared" ref="H66:S66" si="11">H62+H58</f>
        <v>428204347.47999996</v>
      </c>
      <c r="I66" s="44">
        <f t="shared" si="11"/>
        <v>425213661.4600001</v>
      </c>
      <c r="J66" s="44">
        <f t="shared" si="11"/>
        <v>432825676.06</v>
      </c>
      <c r="K66" s="44">
        <f t="shared" si="11"/>
        <v>431584626.88999999</v>
      </c>
      <c r="L66" s="44">
        <f t="shared" si="11"/>
        <v>432274986.82999998</v>
      </c>
      <c r="M66" s="44">
        <f t="shared" si="11"/>
        <v>427793731.33999991</v>
      </c>
      <c r="N66" s="44">
        <f t="shared" si="11"/>
        <v>422021345.84000003</v>
      </c>
      <c r="O66" s="44">
        <f t="shared" si="11"/>
        <v>424464609.39000005</v>
      </c>
      <c r="P66" s="44">
        <f t="shared" si="11"/>
        <v>424777529.08000004</v>
      </c>
      <c r="Q66" s="44">
        <f t="shared" si="11"/>
        <v>470810658.9600001</v>
      </c>
      <c r="R66" s="44">
        <f t="shared" si="11"/>
        <v>462332546.06999999</v>
      </c>
      <c r="S66" s="44">
        <f t="shared" si="11"/>
        <v>458343757.82999998</v>
      </c>
    </row>
    <row r="67" spans="2:19" ht="15.95" customHeight="1" thickBot="1">
      <c r="B67" s="29" t="s">
        <v>88</v>
      </c>
      <c r="C67" s="29"/>
      <c r="D67" s="29"/>
      <c r="E67" s="29"/>
      <c r="H67" s="35">
        <v>91.954699881117222</v>
      </c>
      <c r="I67" s="35">
        <v>91.312465310108834</v>
      </c>
      <c r="J67" s="35">
        <v>92.947106625996852</v>
      </c>
      <c r="K67" s="35">
        <v>92.680597645794606</v>
      </c>
      <c r="L67" s="35">
        <v>92.828848922238294</v>
      </c>
      <c r="M67" s="35">
        <v>91.866522159096746</v>
      </c>
      <c r="N67" s="35">
        <v>90.626931810763367</v>
      </c>
      <c r="O67" s="35">
        <v>91.151610198063523</v>
      </c>
      <c r="P67" s="35">
        <v>91.218808105675109</v>
      </c>
      <c r="Q67" s="35">
        <v>91.299614964032699</v>
      </c>
      <c r="R67" s="35">
        <v>89.655539096701133</v>
      </c>
      <c r="S67" s="35">
        <v>88.882033179716345</v>
      </c>
    </row>
    <row r="68" spans="2:19" ht="15.95" customHeight="1" thickBot="1">
      <c r="B68" s="29" t="s">
        <v>89</v>
      </c>
      <c r="C68" s="30"/>
      <c r="D68" s="30"/>
      <c r="E68" s="30"/>
      <c r="H68" s="35">
        <v>95.95</v>
      </c>
      <c r="I68" s="35">
        <v>98.43</v>
      </c>
      <c r="J68" s="35">
        <v>97</v>
      </c>
      <c r="K68" s="35">
        <v>96.45</v>
      </c>
      <c r="L68" s="35">
        <v>97.85</v>
      </c>
      <c r="M68" s="35">
        <v>96.45</v>
      </c>
      <c r="N68" s="35">
        <v>98.23</v>
      </c>
      <c r="O68" s="35">
        <v>97.99</v>
      </c>
      <c r="P68" s="35">
        <v>93.97</v>
      </c>
      <c r="Q68" s="35">
        <v>91.28</v>
      </c>
      <c r="R68" s="35">
        <v>82.41</v>
      </c>
      <c r="S68" s="35">
        <v>81.5</v>
      </c>
    </row>
    <row r="69" spans="2:19" ht="24" customHeight="1">
      <c r="I69" s="9"/>
      <c r="J69" s="9"/>
      <c r="K69" s="9"/>
      <c r="L69" s="9"/>
      <c r="M69" s="9"/>
      <c r="N69" s="9"/>
    </row>
    <row r="70" spans="2:19" ht="24.95" customHeight="1">
      <c r="B70" s="18" t="s">
        <v>31</v>
      </c>
      <c r="C70" s="15"/>
      <c r="D70" s="15"/>
      <c r="E70" s="15"/>
      <c r="F70" s="16"/>
      <c r="G70" s="16"/>
      <c r="H70" s="17">
        <v>44197</v>
      </c>
      <c r="I70" s="17">
        <v>44228</v>
      </c>
      <c r="J70" s="17">
        <v>44256</v>
      </c>
      <c r="K70" s="17">
        <v>44287</v>
      </c>
      <c r="L70" s="17">
        <v>44317</v>
      </c>
      <c r="M70" s="17">
        <v>44348</v>
      </c>
      <c r="N70" s="17">
        <v>44378</v>
      </c>
      <c r="O70" s="17">
        <v>44409</v>
      </c>
      <c r="P70" s="17">
        <v>44440</v>
      </c>
      <c r="Q70" s="17">
        <v>44470</v>
      </c>
      <c r="R70" s="17">
        <v>44501</v>
      </c>
      <c r="S70" s="17">
        <v>44531</v>
      </c>
    </row>
    <row r="71" spans="2:19" ht="5.0999999999999996" customHeight="1">
      <c r="B71" s="3"/>
      <c r="C71" s="6"/>
      <c r="D71" s="6"/>
      <c r="E71" s="6"/>
      <c r="H71" s="8"/>
      <c r="I71" s="8"/>
      <c r="J71" s="8"/>
      <c r="K71" s="8"/>
      <c r="L71" s="8"/>
      <c r="M71" s="8"/>
      <c r="N71" s="8"/>
      <c r="O71" s="8"/>
      <c r="P71" s="8"/>
      <c r="Q71" s="8"/>
      <c r="R71" s="8"/>
      <c r="S71" s="8"/>
    </row>
    <row r="72" spans="2:19" ht="5.0999999999999996" customHeight="1">
      <c r="B72" s="3"/>
      <c r="C72" s="6"/>
      <c r="D72" s="6"/>
      <c r="E72" s="6"/>
      <c r="H72" s="8"/>
      <c r="I72" s="8"/>
      <c r="J72" s="8"/>
      <c r="K72" s="8"/>
      <c r="L72" s="8"/>
      <c r="M72" s="8"/>
      <c r="N72" s="8"/>
      <c r="O72" s="8"/>
      <c r="P72" s="8"/>
      <c r="Q72" s="8"/>
      <c r="R72" s="8"/>
      <c r="S72" s="8"/>
    </row>
    <row r="73" spans="2:19" ht="15.95" customHeight="1">
      <c r="B73" s="25" t="s">
        <v>91</v>
      </c>
      <c r="C73" s="25"/>
      <c r="D73" s="25"/>
      <c r="E73" s="25"/>
      <c r="H73" s="31">
        <f t="shared" ref="H73:S73" si="12">SUM(H74:H76)</f>
        <v>92102962.420000002</v>
      </c>
      <c r="I73" s="31">
        <f t="shared" si="12"/>
        <v>97232120.929999992</v>
      </c>
      <c r="J73" s="31">
        <f t="shared" si="12"/>
        <v>105348747.62999998</v>
      </c>
      <c r="K73" s="31">
        <f t="shared" si="12"/>
        <v>116711292.75</v>
      </c>
      <c r="L73" s="31">
        <f t="shared" si="12"/>
        <v>126362541.97999999</v>
      </c>
      <c r="M73" s="31">
        <f t="shared" si="12"/>
        <v>130359542.14000002</v>
      </c>
      <c r="N73" s="31">
        <f t="shared" si="12"/>
        <v>271679925.94999999</v>
      </c>
      <c r="O73" s="31">
        <f t="shared" si="12"/>
        <v>273353328.40999997</v>
      </c>
      <c r="P73" s="31">
        <f t="shared" si="12"/>
        <v>270896464.69</v>
      </c>
      <c r="Q73" s="31">
        <f t="shared" si="12"/>
        <v>263727690.19</v>
      </c>
      <c r="R73" s="31">
        <f t="shared" si="12"/>
        <v>271465493.39000005</v>
      </c>
      <c r="S73" s="31">
        <f t="shared" si="12"/>
        <v>437555452.21999997</v>
      </c>
    </row>
    <row r="74" spans="2:19" ht="15.95" customHeight="1" thickBot="1">
      <c r="B74" s="26" t="s">
        <v>92</v>
      </c>
      <c r="C74" s="26"/>
      <c r="D74" s="26"/>
      <c r="E74" s="26"/>
      <c r="H74" s="32">
        <v>90987051.629999995</v>
      </c>
      <c r="I74" s="32">
        <v>96988128.00999999</v>
      </c>
      <c r="J74" s="32">
        <v>103950655.99999999</v>
      </c>
      <c r="K74" s="32">
        <v>114775699.72</v>
      </c>
      <c r="L74" s="32">
        <v>123846133.94999999</v>
      </c>
      <c r="M74" s="32">
        <v>128442035.77000001</v>
      </c>
      <c r="N74" s="32">
        <v>265304739.94999999</v>
      </c>
      <c r="O74" s="32">
        <v>271135129.14999998</v>
      </c>
      <c r="P74" s="32">
        <v>268327685.97</v>
      </c>
      <c r="Q74" s="32">
        <v>260914957.35999998</v>
      </c>
      <c r="R74" s="32">
        <v>268684197.28000003</v>
      </c>
      <c r="S74" s="32">
        <v>389498176.52999997</v>
      </c>
    </row>
    <row r="75" spans="2:19" ht="15.95" customHeight="1" thickBot="1">
      <c r="B75" s="26" t="s">
        <v>93</v>
      </c>
      <c r="C75" s="26"/>
      <c r="D75" s="26"/>
      <c r="E75" s="26"/>
      <c r="H75" s="32">
        <v>0</v>
      </c>
      <c r="I75" s="32">
        <v>0</v>
      </c>
      <c r="J75" s="32">
        <v>0</v>
      </c>
      <c r="K75" s="32">
        <v>0</v>
      </c>
      <c r="L75" s="32">
        <v>0</v>
      </c>
      <c r="M75" s="32">
        <v>0</v>
      </c>
      <c r="N75" s="32">
        <v>0</v>
      </c>
      <c r="O75" s="32">
        <v>0</v>
      </c>
      <c r="P75" s="32">
        <v>0</v>
      </c>
      <c r="Q75" s="32">
        <v>0</v>
      </c>
      <c r="R75" s="32">
        <v>0</v>
      </c>
      <c r="S75" s="32">
        <v>0</v>
      </c>
    </row>
    <row r="76" spans="2:19" ht="15.95" customHeight="1">
      <c r="B76" s="27" t="s">
        <v>4</v>
      </c>
      <c r="C76" s="27"/>
      <c r="D76" s="27"/>
      <c r="E76" s="27"/>
      <c r="H76" s="33">
        <v>1115910.79</v>
      </c>
      <c r="I76" s="33">
        <v>243992.92</v>
      </c>
      <c r="J76" s="33">
        <v>1398091.6300000001</v>
      </c>
      <c r="K76" s="33">
        <v>1935593.03</v>
      </c>
      <c r="L76" s="33">
        <v>2516408.0300000003</v>
      </c>
      <c r="M76" s="33">
        <v>1917506.3699999999</v>
      </c>
      <c r="N76" s="33">
        <v>6375186</v>
      </c>
      <c r="O76" s="33">
        <v>2218199.2600000002</v>
      </c>
      <c r="P76" s="33">
        <v>2568778.7200000002</v>
      </c>
      <c r="Q76" s="33">
        <v>2812732.83</v>
      </c>
      <c r="R76" s="33">
        <v>2781296.11</v>
      </c>
      <c r="S76" s="33">
        <v>48057275.689999998</v>
      </c>
    </row>
    <row r="77" spans="2:19" ht="15.95" customHeight="1">
      <c r="B77" s="25" t="s">
        <v>94</v>
      </c>
      <c r="C77" s="25"/>
      <c r="D77" s="25"/>
      <c r="E77" s="25"/>
      <c r="H77" s="31">
        <f t="shared" ref="H77:S77" si="13">SUM(H78:H80)</f>
        <v>-686367.99</v>
      </c>
      <c r="I77" s="31">
        <f t="shared" si="13"/>
        <v>-7723577.5800000001</v>
      </c>
      <c r="J77" s="31">
        <f t="shared" si="13"/>
        <v>-17777405.279999997</v>
      </c>
      <c r="K77" s="31">
        <f t="shared" si="13"/>
        <v>-28304482</v>
      </c>
      <c r="L77" s="31">
        <f t="shared" si="13"/>
        <v>-10941719.800000001</v>
      </c>
      <c r="M77" s="31">
        <f t="shared" si="13"/>
        <v>-16772333.58</v>
      </c>
      <c r="N77" s="31">
        <f t="shared" si="13"/>
        <v>-160932452.91999999</v>
      </c>
      <c r="O77" s="31">
        <f t="shared" si="13"/>
        <v>-166744759.81999999</v>
      </c>
      <c r="P77" s="31">
        <f t="shared" si="13"/>
        <v>-2173866.4899999998</v>
      </c>
      <c r="Q77" s="31">
        <f t="shared" si="13"/>
        <v>-2464524.27</v>
      </c>
      <c r="R77" s="31">
        <f t="shared" si="13"/>
        <v>-3399044.6199999996</v>
      </c>
      <c r="S77" s="31">
        <f t="shared" si="13"/>
        <v>-170980004.25999999</v>
      </c>
    </row>
    <row r="78" spans="2:19" ht="15.95" customHeight="1" thickBot="1">
      <c r="B78" s="26" t="s">
        <v>95</v>
      </c>
      <c r="C78" s="26"/>
      <c r="D78" s="26"/>
      <c r="E78" s="26"/>
      <c r="H78" s="32">
        <v>-9867.9899999999907</v>
      </c>
      <c r="I78" s="32">
        <v>-47077.580000000075</v>
      </c>
      <c r="J78" s="32">
        <v>-63620.279999997467</v>
      </c>
      <c r="K78" s="32">
        <v>-56681</v>
      </c>
      <c r="L78" s="32">
        <v>-145459.75</v>
      </c>
      <c r="M78" s="32">
        <v>-11633.480000000913</v>
      </c>
      <c r="N78" s="32">
        <v>-80916.759999986971</v>
      </c>
      <c r="O78" s="32">
        <v>-83467.819999992847</v>
      </c>
      <c r="P78" s="32">
        <v>-181666.48999999976</v>
      </c>
      <c r="Q78" s="32">
        <v>-187724.27000000002</v>
      </c>
      <c r="R78" s="32">
        <v>-410744.61999999965</v>
      </c>
      <c r="S78" s="32">
        <v>-278954.34000000264</v>
      </c>
    </row>
    <row r="79" spans="2:19" ht="15.95" customHeight="1" thickBot="1">
      <c r="B79" s="26" t="s">
        <v>194</v>
      </c>
      <c r="C79" s="26"/>
      <c r="D79" s="26"/>
      <c r="E79" s="26"/>
      <c r="H79" s="32">
        <v>-676500</v>
      </c>
      <c r="I79" s="32">
        <v>-676500</v>
      </c>
      <c r="J79" s="32">
        <v>-733785</v>
      </c>
      <c r="K79" s="32">
        <v>-797801</v>
      </c>
      <c r="L79" s="32">
        <v>-1223560</v>
      </c>
      <c r="M79" s="32">
        <v>-1296523.3999999999</v>
      </c>
      <c r="N79" s="32">
        <v>-1196376.1599999999</v>
      </c>
      <c r="O79" s="32">
        <v>-1965117</v>
      </c>
      <c r="P79" s="32">
        <v>-1992200</v>
      </c>
      <c r="Q79" s="32">
        <v>-2276800</v>
      </c>
      <c r="R79" s="32">
        <v>-2988300</v>
      </c>
      <c r="S79" s="32">
        <v>-3393478.7199999997</v>
      </c>
    </row>
    <row r="80" spans="2:19" ht="15.95" customHeight="1" thickBot="1">
      <c r="B80" s="26" t="s">
        <v>96</v>
      </c>
      <c r="C80" s="26"/>
      <c r="D80" s="26"/>
      <c r="E80" s="26"/>
      <c r="H80" s="32">
        <v>0</v>
      </c>
      <c r="I80" s="32">
        <v>-7000000</v>
      </c>
      <c r="J80" s="32">
        <v>-16980000</v>
      </c>
      <c r="K80" s="32">
        <v>-27450000</v>
      </c>
      <c r="L80" s="32">
        <v>-9572700.0500000007</v>
      </c>
      <c r="M80" s="32">
        <v>-15464176.699999999</v>
      </c>
      <c r="N80" s="32">
        <v>-159655160</v>
      </c>
      <c r="O80" s="32">
        <v>-164696175</v>
      </c>
      <c r="P80" s="32">
        <v>0</v>
      </c>
      <c r="Q80" s="32">
        <v>0</v>
      </c>
      <c r="R80" s="32">
        <v>0</v>
      </c>
      <c r="S80" s="32">
        <v>-167307571.19999999</v>
      </c>
    </row>
    <row r="81" spans="2:19" ht="15.95" customHeight="1" thickBot="1">
      <c r="B81" s="29" t="s">
        <v>97</v>
      </c>
      <c r="C81" s="29"/>
      <c r="D81" s="29"/>
      <c r="E81" s="29"/>
      <c r="H81" s="44">
        <f t="shared" ref="H81:S81" si="14">H77+H73</f>
        <v>91416594.430000007</v>
      </c>
      <c r="I81" s="44">
        <f t="shared" si="14"/>
        <v>89508543.349999994</v>
      </c>
      <c r="J81" s="44">
        <f t="shared" si="14"/>
        <v>87571342.349999979</v>
      </c>
      <c r="K81" s="44">
        <f t="shared" si="14"/>
        <v>88406810.75</v>
      </c>
      <c r="L81" s="44">
        <f t="shared" si="14"/>
        <v>115420822.17999999</v>
      </c>
      <c r="M81" s="44">
        <f t="shared" si="14"/>
        <v>113587208.56000002</v>
      </c>
      <c r="N81" s="44">
        <f t="shared" si="14"/>
        <v>110747473.03</v>
      </c>
      <c r="O81" s="44">
        <f t="shared" si="14"/>
        <v>106608568.58999997</v>
      </c>
      <c r="P81" s="44">
        <f t="shared" si="14"/>
        <v>268722598.19999999</v>
      </c>
      <c r="Q81" s="44">
        <f t="shared" si="14"/>
        <v>261263165.91999999</v>
      </c>
      <c r="R81" s="44">
        <f t="shared" si="14"/>
        <v>268066448.77000004</v>
      </c>
      <c r="S81" s="44">
        <f t="shared" si="14"/>
        <v>266575447.95999998</v>
      </c>
    </row>
    <row r="82" spans="2:19" ht="15.95" customHeight="1" thickBot="1">
      <c r="B82" s="29" t="s">
        <v>88</v>
      </c>
      <c r="C82" s="29"/>
      <c r="D82" s="29"/>
      <c r="E82" s="29"/>
      <c r="H82" s="35">
        <v>101.34877431263858</v>
      </c>
      <c r="I82" s="35">
        <v>99.233418348115293</v>
      </c>
      <c r="J82" s="35">
        <v>97.08574539911308</v>
      </c>
      <c r="K82" s="35">
        <v>98.011985310421281</v>
      </c>
      <c r="L82" s="35">
        <v>98.105246221844453</v>
      </c>
      <c r="M82" s="35">
        <v>96.546713608159806</v>
      </c>
      <c r="N82" s="35">
        <v>94.132998750531257</v>
      </c>
      <c r="O82" s="35">
        <v>90.615017926051848</v>
      </c>
      <c r="P82" s="35">
        <v>94.421151862262818</v>
      </c>
      <c r="Q82" s="35">
        <v>91.800128573436396</v>
      </c>
      <c r="R82" s="35">
        <v>94.190600411103318</v>
      </c>
      <c r="S82" s="35">
        <v>93.666706943077997</v>
      </c>
    </row>
    <row r="83" spans="2:19" ht="15.95" customHeight="1" thickBot="1">
      <c r="B83" s="29" t="s">
        <v>89</v>
      </c>
      <c r="C83" s="30"/>
      <c r="D83" s="30"/>
      <c r="E83" s="30"/>
      <c r="H83" s="35">
        <v>105.2</v>
      </c>
      <c r="I83" s="35">
        <v>103.25</v>
      </c>
      <c r="J83" s="35">
        <v>104</v>
      </c>
      <c r="K83" s="35">
        <v>103.83</v>
      </c>
      <c r="L83" s="35">
        <v>101.3</v>
      </c>
      <c r="M83" s="35">
        <v>100.47</v>
      </c>
      <c r="N83" s="35">
        <v>100.65</v>
      </c>
      <c r="O83" s="35">
        <v>99.03</v>
      </c>
      <c r="P83" s="35">
        <v>98</v>
      </c>
      <c r="Q83" s="35">
        <v>97.72</v>
      </c>
      <c r="R83" s="35">
        <v>96.96</v>
      </c>
      <c r="S83" s="35">
        <v>98.25</v>
      </c>
    </row>
    <row r="84" spans="2:19" ht="24" customHeight="1">
      <c r="H84" s="9"/>
      <c r="I84" s="9"/>
      <c r="J84" s="9"/>
      <c r="K84" s="9"/>
      <c r="L84" s="9"/>
      <c r="M84" s="9"/>
    </row>
    <row r="85" spans="2:19" ht="24" customHeight="1">
      <c r="B85" s="18" t="s">
        <v>32</v>
      </c>
      <c r="C85" s="15"/>
      <c r="D85" s="15"/>
      <c r="E85" s="15"/>
      <c r="F85" s="16"/>
      <c r="G85" s="16"/>
      <c r="H85" s="17"/>
      <c r="I85" s="17"/>
      <c r="J85" s="17"/>
      <c r="K85" s="17"/>
      <c r="L85" s="17"/>
      <c r="M85" s="17"/>
      <c r="N85" s="17"/>
      <c r="O85" s="17"/>
      <c r="P85" s="17"/>
      <c r="Q85" s="17">
        <v>44105</v>
      </c>
      <c r="R85" s="17">
        <v>44136</v>
      </c>
      <c r="S85" s="17">
        <v>44166</v>
      </c>
    </row>
    <row r="86" spans="2:19" ht="5.0999999999999996" customHeight="1">
      <c r="B86" s="3"/>
      <c r="C86" s="6"/>
      <c r="D86" s="6"/>
      <c r="E86" s="6"/>
      <c r="H86" s="8"/>
      <c r="I86" s="8"/>
      <c r="J86" s="8"/>
      <c r="K86" s="8"/>
      <c r="L86" s="8"/>
      <c r="M86" s="8"/>
      <c r="N86" s="8"/>
      <c r="O86" s="8"/>
      <c r="P86" s="8"/>
      <c r="Q86" s="8"/>
      <c r="R86" s="8"/>
      <c r="S86" s="8"/>
    </row>
    <row r="87" spans="2:19" ht="5.0999999999999996" customHeight="1">
      <c r="B87" s="3"/>
      <c r="C87" s="6"/>
      <c r="D87" s="6"/>
      <c r="E87" s="6"/>
      <c r="H87" s="8"/>
      <c r="I87" s="8"/>
      <c r="J87" s="8"/>
      <c r="K87" s="8"/>
      <c r="L87" s="8"/>
      <c r="M87" s="8"/>
      <c r="N87" s="8"/>
      <c r="O87" s="8"/>
      <c r="P87" s="8"/>
      <c r="Q87" s="8"/>
      <c r="R87" s="8"/>
      <c r="S87" s="8"/>
    </row>
    <row r="88" spans="2:19" ht="15.95" customHeight="1">
      <c r="B88" s="25" t="s">
        <v>91</v>
      </c>
      <c r="C88" s="25"/>
      <c r="D88" s="25"/>
      <c r="E88" s="25"/>
      <c r="H88" s="31"/>
      <c r="I88" s="31"/>
      <c r="J88" s="31"/>
      <c r="K88" s="31"/>
      <c r="L88" s="31"/>
      <c r="M88" s="31"/>
      <c r="N88" s="31"/>
      <c r="O88" s="31"/>
      <c r="P88" s="31"/>
      <c r="Q88" s="31">
        <f>SUM(Q89:Q91)</f>
        <v>89408848.609999999</v>
      </c>
      <c r="R88" s="31">
        <f>SUM(R89:R91)</f>
        <v>90789419.650000006</v>
      </c>
      <c r="S88" s="31">
        <f>SUM(S89:S91)</f>
        <v>93681746.409999996</v>
      </c>
    </row>
    <row r="89" spans="2:19" ht="15.95" customHeight="1" thickBot="1">
      <c r="B89" s="26" t="s">
        <v>92</v>
      </c>
      <c r="C89" s="26"/>
      <c r="D89" s="26"/>
      <c r="E89" s="26"/>
      <c r="H89" s="32"/>
      <c r="I89" s="32"/>
      <c r="J89" s="32"/>
      <c r="K89" s="32"/>
      <c r="L89" s="32"/>
      <c r="M89" s="32"/>
      <c r="N89" s="32"/>
      <c r="O89" s="32"/>
      <c r="P89" s="32"/>
      <c r="Q89" s="32">
        <v>88726660.019999996</v>
      </c>
      <c r="R89" s="32">
        <v>89351811.150000006</v>
      </c>
      <c r="S89" s="32">
        <v>92301860.489999995</v>
      </c>
    </row>
    <row r="90" spans="2:19" ht="15.95" customHeight="1" thickBot="1">
      <c r="B90" s="26" t="s">
        <v>93</v>
      </c>
      <c r="C90" s="26"/>
      <c r="D90" s="26"/>
      <c r="E90" s="26"/>
      <c r="H90" s="32"/>
      <c r="I90" s="32"/>
      <c r="J90" s="32"/>
      <c r="K90" s="32"/>
      <c r="L90" s="32"/>
      <c r="M90" s="32"/>
      <c r="N90" s="32"/>
      <c r="O90" s="32"/>
      <c r="P90" s="32"/>
      <c r="Q90" s="32">
        <v>0</v>
      </c>
      <c r="R90" s="32">
        <v>0</v>
      </c>
      <c r="S90" s="32">
        <v>0</v>
      </c>
    </row>
    <row r="91" spans="2:19" ht="15.95" customHeight="1">
      <c r="B91" s="27" t="s">
        <v>4</v>
      </c>
      <c r="C91" s="27"/>
      <c r="D91" s="27"/>
      <c r="E91" s="27"/>
      <c r="H91" s="33"/>
      <c r="I91" s="33"/>
      <c r="J91" s="33"/>
      <c r="K91" s="33"/>
      <c r="L91" s="33"/>
      <c r="M91" s="33"/>
      <c r="N91" s="33"/>
      <c r="O91" s="33"/>
      <c r="P91" s="33"/>
      <c r="Q91" s="33">
        <v>682188.59</v>
      </c>
      <c r="R91" s="33">
        <v>1437608.5</v>
      </c>
      <c r="S91" s="33">
        <v>1379885.92</v>
      </c>
    </row>
    <row r="92" spans="2:19" ht="15.95" customHeight="1">
      <c r="B92" s="25" t="s">
        <v>94</v>
      </c>
      <c r="C92" s="25"/>
      <c r="D92" s="25"/>
      <c r="E92" s="25"/>
      <c r="H92" s="31"/>
      <c r="I92" s="31"/>
      <c r="J92" s="31"/>
      <c r="K92" s="31"/>
      <c r="L92" s="31"/>
      <c r="M92" s="31"/>
      <c r="N92" s="31"/>
      <c r="O92" s="31"/>
      <c r="P92" s="31"/>
      <c r="Q92" s="31">
        <f>SUM(Q93:Q95)</f>
        <v>-95138.510000000009</v>
      </c>
      <c r="R92" s="31">
        <f>SUM(R93:R95)</f>
        <v>-913332.27999999991</v>
      </c>
      <c r="S92" s="31">
        <f>SUM(S93:S95)</f>
        <v>-1121372.42</v>
      </c>
    </row>
    <row r="93" spans="2:19" ht="15.95" customHeight="1" thickBot="1">
      <c r="B93" s="26" t="s">
        <v>95</v>
      </c>
      <c r="C93" s="26"/>
      <c r="D93" s="26"/>
      <c r="E93" s="26"/>
      <c r="H93" s="32"/>
      <c r="I93" s="32"/>
      <c r="J93" s="32"/>
      <c r="K93" s="32"/>
      <c r="L93" s="32"/>
      <c r="M93" s="32"/>
      <c r="N93" s="32"/>
      <c r="O93" s="32"/>
      <c r="P93" s="32"/>
      <c r="Q93" s="32">
        <v>-4938.5100000000093</v>
      </c>
      <c r="R93" s="32">
        <v>-11332.279999999912</v>
      </c>
      <c r="S93" s="32">
        <v>-11912.419999999925</v>
      </c>
    </row>
    <row r="94" spans="2:19" ht="15.95" customHeight="1" thickBot="1">
      <c r="B94" s="26" t="s">
        <v>194</v>
      </c>
      <c r="C94" s="26"/>
      <c r="D94" s="26"/>
      <c r="E94" s="26"/>
      <c r="H94" s="32"/>
      <c r="I94" s="32"/>
      <c r="J94" s="32"/>
      <c r="K94" s="32"/>
      <c r="L94" s="32"/>
      <c r="M94" s="32"/>
      <c r="N94" s="32"/>
      <c r="O94" s="32"/>
      <c r="P94" s="32"/>
      <c r="Q94" s="32">
        <v>-90200</v>
      </c>
      <c r="R94" s="32">
        <v>-902000</v>
      </c>
      <c r="S94" s="32">
        <v>-1109460</v>
      </c>
    </row>
    <row r="95" spans="2:19" ht="15.95" customHeight="1" thickBot="1">
      <c r="B95" s="26" t="s">
        <v>96</v>
      </c>
      <c r="C95" s="26"/>
      <c r="D95" s="26"/>
      <c r="E95" s="26"/>
      <c r="H95" s="32"/>
      <c r="I95" s="32"/>
      <c r="J95" s="32"/>
      <c r="K95" s="32"/>
      <c r="L95" s="32"/>
      <c r="M95" s="32"/>
      <c r="N95" s="32"/>
      <c r="O95" s="32"/>
      <c r="P95" s="32"/>
      <c r="Q95" s="32">
        <v>0</v>
      </c>
      <c r="R95" s="32">
        <v>0</v>
      </c>
      <c r="S95" s="32">
        <v>0</v>
      </c>
    </row>
    <row r="96" spans="2:19" ht="15.95" customHeight="1" thickBot="1">
      <c r="B96" s="29" t="s">
        <v>97</v>
      </c>
      <c r="C96" s="29"/>
      <c r="D96" s="29"/>
      <c r="E96" s="29"/>
      <c r="H96" s="35"/>
      <c r="I96" s="35"/>
      <c r="J96" s="35"/>
      <c r="K96" s="35"/>
      <c r="L96" s="35"/>
      <c r="M96" s="35"/>
      <c r="N96" s="35"/>
      <c r="O96" s="35"/>
      <c r="P96" s="35"/>
      <c r="Q96" s="44">
        <f>Q92+Q88</f>
        <v>89313710.099999994</v>
      </c>
      <c r="R96" s="44">
        <f>R92+R88</f>
        <v>89876087.370000005</v>
      </c>
      <c r="S96" s="44">
        <f>S92+S88</f>
        <v>92560373.989999995</v>
      </c>
    </row>
    <row r="97" spans="2:19" ht="15.95" customHeight="1" thickBot="1">
      <c r="B97" s="29" t="s">
        <v>88</v>
      </c>
      <c r="C97" s="29"/>
      <c r="D97" s="29"/>
      <c r="E97" s="29"/>
      <c r="H97" s="35"/>
      <c r="I97" s="35"/>
      <c r="J97" s="35"/>
      <c r="K97" s="35"/>
      <c r="L97" s="35"/>
      <c r="M97" s="35"/>
      <c r="N97" s="35"/>
      <c r="O97" s="35"/>
      <c r="P97" s="35"/>
      <c r="Q97" s="35">
        <v>99.017416962305958</v>
      </c>
      <c r="R97" s="35">
        <v>99.640895088691806</v>
      </c>
      <c r="S97" s="35">
        <v>102.61682260532149</v>
      </c>
    </row>
    <row r="98" spans="2:19" ht="15.95" customHeight="1"/>
    <row r="99" spans="2:19" ht="15.95" customHeight="1"/>
  </sheetData>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FC9BC-E85C-4782-93E7-8381C714851F}">
  <dimension ref="A1:X1202"/>
  <sheetViews>
    <sheetView showGridLines="0" zoomScaleNormal="100" workbookViewId="0">
      <selection activeCell="P8" sqref="P8"/>
    </sheetView>
  </sheetViews>
  <sheetFormatPr defaultRowHeight="15"/>
  <cols>
    <col min="1" max="1" width="1.7109375" customWidth="1"/>
    <col min="2" max="2" width="18.7109375" customWidth="1"/>
    <col min="3" max="3" width="10.28515625" bestFit="1" customWidth="1"/>
    <col min="4" max="4" width="14.5703125" customWidth="1"/>
    <col min="5" max="5" width="15.140625" bestFit="1" customWidth="1"/>
    <col min="6" max="6" width="18.140625" customWidth="1"/>
    <col min="7" max="7" width="1.85546875" customWidth="1"/>
    <col min="8" max="8" width="16.28515625" style="20" customWidth="1"/>
    <col min="9" max="11" width="16.28515625" style="14" customWidth="1"/>
    <col min="12" max="12" width="2.140625" style="20" customWidth="1"/>
    <col min="13" max="14" width="16.28515625" customWidth="1"/>
    <col min="16" max="19" width="10.7109375" bestFit="1" customWidth="1"/>
    <col min="20" max="20" width="14.7109375" bestFit="1" customWidth="1"/>
    <col min="21" max="21" width="13.28515625" bestFit="1" customWidth="1"/>
    <col min="22" max="22" width="12.42578125" bestFit="1" customWidth="1"/>
    <col min="23" max="24" width="14.28515625" bestFit="1" customWidth="1"/>
  </cols>
  <sheetData>
    <row r="1" spans="1:23">
      <c r="A1" s="4"/>
    </row>
    <row r="2" spans="1:23">
      <c r="A2" s="4"/>
    </row>
    <row r="3" spans="1:23">
      <c r="A3" s="4"/>
    </row>
    <row r="4" spans="1:23">
      <c r="A4" s="4"/>
    </row>
    <row r="5" spans="1:23">
      <c r="A5" s="4"/>
    </row>
    <row r="6" spans="1:23" s="1" customFormat="1" ht="9" customHeight="1">
      <c r="A6" s="4"/>
      <c r="H6" s="21"/>
      <c r="I6" s="22"/>
      <c r="J6" s="22"/>
      <c r="K6" s="22"/>
      <c r="L6" s="21"/>
    </row>
    <row r="7" spans="1:23" ht="21">
      <c r="A7" s="4"/>
      <c r="B7" s="12" t="s">
        <v>23</v>
      </c>
      <c r="C7" s="12"/>
      <c r="D7" s="12"/>
      <c r="E7" s="12"/>
      <c r="F7" s="12"/>
      <c r="H7" s="12" t="s">
        <v>108</v>
      </c>
    </row>
    <row r="8" spans="1:23">
      <c r="A8" s="4"/>
    </row>
    <row r="9" spans="1:23" s="48" customFormat="1" ht="31.5">
      <c r="A9" s="46"/>
      <c r="B9" s="45" t="s">
        <v>98</v>
      </c>
      <c r="C9" s="45" t="s">
        <v>89</v>
      </c>
      <c r="D9" s="45" t="s">
        <v>88</v>
      </c>
      <c r="E9" s="45" t="s">
        <v>99</v>
      </c>
      <c r="F9" s="45" t="s">
        <v>100</v>
      </c>
      <c r="G9" s="47"/>
      <c r="H9" s="45" t="s">
        <v>104</v>
      </c>
      <c r="I9" s="45" t="s">
        <v>105</v>
      </c>
      <c r="J9" s="45" t="s">
        <v>106</v>
      </c>
      <c r="K9" s="45" t="s">
        <v>107</v>
      </c>
      <c r="L9" s="47"/>
      <c r="M9" s="45" t="s">
        <v>182</v>
      </c>
      <c r="N9" s="45" t="s">
        <v>183</v>
      </c>
      <c r="S9" s="102"/>
      <c r="U9"/>
      <c r="V9" s="92"/>
      <c r="W9"/>
    </row>
    <row r="10" spans="1:23" ht="15.75">
      <c r="B10" s="49">
        <v>45869</v>
      </c>
      <c r="C10" s="50">
        <v>8.41</v>
      </c>
      <c r="D10" s="50">
        <v>8.6578257199999999</v>
      </c>
      <c r="E10" s="40">
        <f t="shared" ref="E10:E112" si="0">C10/D10-1</f>
        <v>-2.8624475476274669E-2</v>
      </c>
      <c r="F10" s="39">
        <v>269086.59999999998</v>
      </c>
      <c r="G10" s="73">
        <f t="shared" ref="G10:G33" si="1">SUM(F10:F29)/1000000</f>
        <v>4.3470242900000002</v>
      </c>
      <c r="H10" s="51">
        <v>8.0000000000000018</v>
      </c>
      <c r="I10" s="52">
        <v>0.12834089189750197</v>
      </c>
      <c r="J10" s="53">
        <v>0.12034089189750197</v>
      </c>
      <c r="K10" s="54">
        <v>4.2489312533588085E-2</v>
      </c>
      <c r="M10" s="52">
        <v>4.2689414392621181E-2</v>
      </c>
      <c r="N10" s="54">
        <v>3.468941439262118E-2</v>
      </c>
      <c r="S10" s="93"/>
      <c r="T10" s="93"/>
      <c r="V10" s="92"/>
      <c r="W10" s="92"/>
    </row>
    <row r="11" spans="1:23" ht="15.75">
      <c r="B11" s="49">
        <v>45868</v>
      </c>
      <c r="C11" s="50">
        <v>8.35</v>
      </c>
      <c r="D11" s="50">
        <v>8.7594452100000009</v>
      </c>
      <c r="E11" s="40">
        <f t="shared" si="0"/>
        <v>-4.674328113070092E-2</v>
      </c>
      <c r="F11" s="39">
        <v>104090.5</v>
      </c>
      <c r="G11" s="73">
        <f t="shared" si="1"/>
        <v>4.1138180800000006</v>
      </c>
      <c r="H11" s="55">
        <v>8.1000000000000014</v>
      </c>
      <c r="I11" s="56">
        <v>0.12553010637605816</v>
      </c>
      <c r="J11" s="57">
        <v>0.11753010637605815</v>
      </c>
      <c r="K11" s="56">
        <v>3.9485101825765374E-2</v>
      </c>
      <c r="M11" s="99">
        <v>3.987862887117738E-2</v>
      </c>
      <c r="N11" s="56">
        <v>3.1878628871177379E-2</v>
      </c>
      <c r="O11" t="s">
        <v>165</v>
      </c>
      <c r="P11" s="102"/>
      <c r="Q11" s="102"/>
      <c r="R11" s="93"/>
      <c r="S11" s="93"/>
      <c r="T11" s="93"/>
      <c r="V11" s="92"/>
      <c r="W11" s="103"/>
    </row>
    <row r="12" spans="1:23" ht="15.75">
      <c r="B12" s="49">
        <v>45867</v>
      </c>
      <c r="C12" s="50">
        <v>8.3699999999999992</v>
      </c>
      <c r="D12" s="50">
        <v>8.7601589900000008</v>
      </c>
      <c r="E12" s="40">
        <f t="shared" si="0"/>
        <v>-4.4537889146233578E-2</v>
      </c>
      <c r="F12" s="39">
        <v>105979.2</v>
      </c>
      <c r="G12" s="73">
        <f t="shared" si="1"/>
        <v>4.2042677800000003</v>
      </c>
      <c r="H12" s="51">
        <v>8.2000000000000011</v>
      </c>
      <c r="I12" s="54">
        <v>0.12271932085461434</v>
      </c>
      <c r="J12" s="53">
        <v>0.11471932085461434</v>
      </c>
      <c r="K12" s="54">
        <v>3.6480891117942629E-2</v>
      </c>
      <c r="M12" s="52">
        <v>3.7067843349733551E-2</v>
      </c>
      <c r="N12" s="54">
        <v>2.9067843349733551E-2</v>
      </c>
      <c r="P12" s="102"/>
      <c r="Q12" s="102"/>
      <c r="S12" s="102"/>
      <c r="T12" s="93"/>
      <c r="V12" s="103"/>
      <c r="W12" s="103"/>
    </row>
    <row r="13" spans="1:23" ht="16.5" thickBot="1">
      <c r="B13" s="49">
        <v>45866</v>
      </c>
      <c r="C13" s="50">
        <v>8.27</v>
      </c>
      <c r="D13" s="50">
        <v>8.7413957999999994</v>
      </c>
      <c r="E13" s="40">
        <f t="shared" si="0"/>
        <v>-5.3926833973128141E-2</v>
      </c>
      <c r="F13" s="39">
        <v>612495.1</v>
      </c>
      <c r="G13" s="73">
        <f t="shared" si="1"/>
        <v>4.3955636799999995</v>
      </c>
      <c r="H13" s="55">
        <v>8.3000000000000007</v>
      </c>
      <c r="I13" s="56">
        <v>0.11990853533317052</v>
      </c>
      <c r="J13" s="57">
        <v>0.11190853533317052</v>
      </c>
      <c r="K13" s="56">
        <v>3.3476680410119884E-2</v>
      </c>
      <c r="M13" s="99">
        <v>3.4257057828289722E-2</v>
      </c>
      <c r="N13" s="56">
        <v>2.6257057828289722E-2</v>
      </c>
      <c r="P13" s="102"/>
      <c r="Q13" s="102"/>
      <c r="R13" s="93"/>
      <c r="S13" s="92"/>
      <c r="T13" s="93"/>
      <c r="V13" s="103"/>
      <c r="W13" s="103"/>
    </row>
    <row r="14" spans="1:23" ht="17.25" thickTop="1" thickBot="1">
      <c r="B14" s="49">
        <v>45863</v>
      </c>
      <c r="C14" s="50">
        <v>8.2899999999999991</v>
      </c>
      <c r="D14" s="50">
        <v>8.7372685899999993</v>
      </c>
      <c r="E14" s="40">
        <f t="shared" si="0"/>
        <v>-5.1190893972506424E-2</v>
      </c>
      <c r="F14" s="39">
        <v>201041</v>
      </c>
      <c r="G14" s="73">
        <f t="shared" si="1"/>
        <v>3.8968838800000003</v>
      </c>
      <c r="H14" s="58">
        <v>8.4</v>
      </c>
      <c r="I14" s="59">
        <v>0.11709774981172669</v>
      </c>
      <c r="J14" s="60">
        <v>0.10909774981172668</v>
      </c>
      <c r="K14" s="61">
        <v>3.0472469702297146E-2</v>
      </c>
      <c r="M14" s="100">
        <v>3.1446272306845893E-2</v>
      </c>
      <c r="N14" s="61">
        <v>2.3446272306845893E-2</v>
      </c>
      <c r="P14" s="102"/>
      <c r="Q14" s="102"/>
      <c r="R14" s="92"/>
      <c r="S14" s="93"/>
      <c r="T14" s="93"/>
      <c r="V14" s="103"/>
      <c r="W14" s="103"/>
    </row>
    <row r="15" spans="1:23" ht="16.5" thickTop="1">
      <c r="B15" s="49">
        <v>45862</v>
      </c>
      <c r="C15" s="50">
        <v>8.2200000000000006</v>
      </c>
      <c r="D15" s="50">
        <v>8.7372825499999998</v>
      </c>
      <c r="E15" s="40">
        <f t="shared" si="0"/>
        <v>-5.9204054239953452E-2</v>
      </c>
      <c r="F15" s="39">
        <v>94055.360000000001</v>
      </c>
      <c r="G15" s="73">
        <f t="shared" si="1"/>
        <v>3.9330250800000002</v>
      </c>
      <c r="H15" s="55">
        <v>8.5</v>
      </c>
      <c r="I15" s="56">
        <v>0.11428696429028286</v>
      </c>
      <c r="J15" s="57">
        <v>0.10628696429028286</v>
      </c>
      <c r="K15" s="56">
        <v>2.7468258994474401E-2</v>
      </c>
      <c r="M15" s="99">
        <v>2.8635486785402061E-2</v>
      </c>
      <c r="N15" s="56">
        <v>2.0635486785402061E-2</v>
      </c>
      <c r="P15" s="102"/>
      <c r="Q15" s="102"/>
      <c r="R15" s="92"/>
      <c r="S15" s="93"/>
      <c r="T15" s="93"/>
      <c r="V15" s="103"/>
      <c r="W15" s="103"/>
    </row>
    <row r="16" spans="1:23" ht="15.75">
      <c r="B16" s="49">
        <v>45861</v>
      </c>
      <c r="C16" s="50">
        <v>8.26</v>
      </c>
      <c r="D16" s="50">
        <v>8.7287885900000006</v>
      </c>
      <c r="E16" s="40">
        <f t="shared" si="0"/>
        <v>-5.3706030930461668E-2</v>
      </c>
      <c r="F16" s="39">
        <v>163987.20000000001</v>
      </c>
      <c r="G16" s="73">
        <f t="shared" si="1"/>
        <v>4.0809652200000004</v>
      </c>
      <c r="H16" s="51">
        <v>8.6</v>
      </c>
      <c r="I16" s="54">
        <v>0.11147617876883903</v>
      </c>
      <c r="J16" s="53">
        <v>0.10347617876883902</v>
      </c>
      <c r="K16" s="54">
        <v>2.4464048286651656E-2</v>
      </c>
      <c r="M16" s="52">
        <v>2.5824701263958232E-2</v>
      </c>
      <c r="N16" s="54">
        <v>1.7824701263958232E-2</v>
      </c>
      <c r="P16" s="102"/>
      <c r="Q16" s="102"/>
      <c r="R16" s="92"/>
      <c r="S16" s="93"/>
      <c r="T16" s="93"/>
      <c r="V16" s="103"/>
      <c r="W16" s="103"/>
    </row>
    <row r="17" spans="2:24" ht="15.75">
      <c r="B17" s="49">
        <v>45860</v>
      </c>
      <c r="C17" s="50">
        <v>8.16</v>
      </c>
      <c r="D17" s="50">
        <v>8.7280670600000008</v>
      </c>
      <c r="E17" s="40">
        <f t="shared" si="0"/>
        <v>-6.5085093422735496E-2</v>
      </c>
      <c r="F17" s="39">
        <v>228506</v>
      </c>
      <c r="G17" s="73">
        <f t="shared" si="1"/>
        <v>4.2800793200000005</v>
      </c>
      <c r="H17" s="55">
        <v>8.6999999999999993</v>
      </c>
      <c r="I17" s="56">
        <v>0.10866539324739519</v>
      </c>
      <c r="J17" s="57">
        <v>0.10066539324739518</v>
      </c>
      <c r="K17" s="56">
        <v>2.1459837578828911E-2</v>
      </c>
      <c r="M17" s="99">
        <v>2.30139157425144E-2</v>
      </c>
      <c r="N17" s="56">
        <v>1.50139157425144E-2</v>
      </c>
      <c r="P17" s="102"/>
      <c r="Q17" s="102"/>
      <c r="R17" s="92"/>
      <c r="S17" s="93"/>
      <c r="T17" s="93"/>
      <c r="V17" s="103"/>
      <c r="W17" s="103"/>
    </row>
    <row r="18" spans="2:24" ht="15.75">
      <c r="B18" s="49">
        <v>45859</v>
      </c>
      <c r="C18" s="50">
        <v>8.25</v>
      </c>
      <c r="D18" s="50">
        <v>8.7207033000000003</v>
      </c>
      <c r="E18" s="40">
        <f t="shared" si="0"/>
        <v>-5.3975382925824378E-2</v>
      </c>
      <c r="F18" s="39">
        <v>347945.3</v>
      </c>
      <c r="G18" s="73">
        <f t="shared" si="1"/>
        <v>4.3537842200000005</v>
      </c>
      <c r="H18" s="51">
        <v>8.7999999999999989</v>
      </c>
      <c r="I18" s="54">
        <v>0.10585460772595136</v>
      </c>
      <c r="J18" s="53">
        <v>9.7854607725951365E-2</v>
      </c>
      <c r="K18" s="54">
        <v>1.8455626871006169E-2</v>
      </c>
      <c r="M18" s="52">
        <v>2.0203130221070571E-2</v>
      </c>
      <c r="N18" s="54">
        <v>1.2203130221070571E-2</v>
      </c>
      <c r="P18" s="102"/>
      <c r="Q18" s="102"/>
      <c r="R18" s="92"/>
      <c r="S18" s="93"/>
      <c r="T18" s="93"/>
      <c r="V18" s="103"/>
      <c r="W18" s="103"/>
    </row>
    <row r="19" spans="2:24" ht="15.75">
      <c r="B19" s="49">
        <v>45856</v>
      </c>
      <c r="C19" s="50">
        <v>8.2200000000000006</v>
      </c>
      <c r="D19" s="50">
        <v>8.7171839000000002</v>
      </c>
      <c r="E19" s="40">
        <f t="shared" si="0"/>
        <v>-5.7034921564520391E-2</v>
      </c>
      <c r="F19" s="39">
        <v>143669.79999999999</v>
      </c>
      <c r="G19" s="73">
        <f t="shared" si="1"/>
        <v>4.2064600199999997</v>
      </c>
      <c r="I19" s="20"/>
      <c r="J19" s="20"/>
      <c r="K19" s="20"/>
      <c r="M19" s="20"/>
      <c r="P19" s="102"/>
      <c r="Q19" s="102"/>
      <c r="R19" s="92"/>
      <c r="S19" s="93"/>
      <c r="T19" s="93"/>
      <c r="V19" s="103"/>
      <c r="W19" s="103"/>
    </row>
    <row r="20" spans="2:24" ht="15.75">
      <c r="B20" s="49">
        <v>45855</v>
      </c>
      <c r="C20" s="50">
        <v>8.27</v>
      </c>
      <c r="D20" s="50">
        <v>8.7269910100000008</v>
      </c>
      <c r="E20" s="40">
        <f t="shared" si="0"/>
        <v>-5.2365243584684418E-2</v>
      </c>
      <c r="F20" s="39">
        <v>119996.9</v>
      </c>
      <c r="G20" s="73">
        <f t="shared" si="1"/>
        <v>4.2200327199999998</v>
      </c>
      <c r="I20" s="20"/>
      <c r="J20" s="20"/>
      <c r="K20" s="20"/>
      <c r="M20" s="20"/>
      <c r="P20" s="102"/>
      <c r="Q20" s="102"/>
      <c r="R20" s="92"/>
      <c r="S20" s="93"/>
      <c r="T20" s="93"/>
      <c r="V20" s="103"/>
      <c r="W20" s="103"/>
    </row>
    <row r="21" spans="2:24" ht="15.75">
      <c r="B21" s="49">
        <v>45854</v>
      </c>
      <c r="C21" s="50">
        <v>8.2899999999999991</v>
      </c>
      <c r="D21" s="50">
        <v>8.7131511600000007</v>
      </c>
      <c r="E21" s="40">
        <f t="shared" si="0"/>
        <v>-4.8564652699081723E-2</v>
      </c>
      <c r="F21" s="39">
        <v>278800.2</v>
      </c>
      <c r="G21" s="73">
        <f t="shared" si="1"/>
        <v>5.4062808200000001</v>
      </c>
      <c r="I21" s="20"/>
      <c r="J21" s="20"/>
      <c r="K21" s="20"/>
      <c r="M21" s="20"/>
      <c r="P21" s="102"/>
      <c r="Q21" s="102"/>
      <c r="R21" s="92"/>
      <c r="S21" s="93"/>
      <c r="T21" s="93"/>
      <c r="V21" s="103"/>
      <c r="W21" s="103"/>
    </row>
    <row r="22" spans="2:24" ht="15.75">
      <c r="B22" s="49">
        <v>45853</v>
      </c>
      <c r="C22" s="50">
        <v>8.18</v>
      </c>
      <c r="D22" s="50">
        <v>8.7277580799999992</v>
      </c>
      <c r="E22" s="40">
        <f t="shared" si="0"/>
        <v>-6.2760456348487592E-2</v>
      </c>
      <c r="F22" s="39">
        <v>122416.2</v>
      </c>
      <c r="G22" s="73">
        <f t="shared" si="1"/>
        <v>5.7363435199999993</v>
      </c>
      <c r="I22" s="20"/>
      <c r="J22" s="20"/>
      <c r="K22" s="20"/>
      <c r="M22" s="20"/>
      <c r="P22" s="102"/>
      <c r="Q22" s="102"/>
      <c r="R22" s="92"/>
      <c r="S22" s="93"/>
      <c r="T22" s="93"/>
      <c r="V22" s="103"/>
      <c r="W22" s="103"/>
    </row>
    <row r="23" spans="2:24" ht="15.75">
      <c r="B23" s="49">
        <v>45852</v>
      </c>
      <c r="C23" s="50">
        <v>8.2899999999999991</v>
      </c>
      <c r="D23" s="50">
        <v>8.7438983399999994</v>
      </c>
      <c r="E23" s="40">
        <f t="shared" si="0"/>
        <v>-5.1910294739314189E-2</v>
      </c>
      <c r="F23" s="39">
        <v>215915.3</v>
      </c>
      <c r="G23" s="73">
        <f t="shared" si="1"/>
        <v>6.1030348200000004</v>
      </c>
      <c r="I23" s="20"/>
      <c r="J23" s="20"/>
      <c r="K23" s="20"/>
      <c r="M23" s="20"/>
      <c r="P23" s="102"/>
      <c r="Q23" s="102"/>
      <c r="R23" s="92"/>
      <c r="S23" s="93"/>
      <c r="T23" s="93"/>
      <c r="V23" s="103"/>
      <c r="W23" s="103"/>
    </row>
    <row r="24" spans="2:24" ht="15.75">
      <c r="B24" s="49">
        <v>45849</v>
      </c>
      <c r="C24" s="50">
        <v>8.25</v>
      </c>
      <c r="D24" s="50">
        <v>8.7392517600000001</v>
      </c>
      <c r="E24" s="40">
        <f t="shared" si="0"/>
        <v>-5.5983255024112055E-2</v>
      </c>
      <c r="F24" s="39">
        <v>442005.9</v>
      </c>
      <c r="G24" s="73">
        <f t="shared" si="1"/>
        <v>5.9843158899999995</v>
      </c>
      <c r="I24" s="20"/>
      <c r="J24" s="20"/>
      <c r="K24" s="20"/>
      <c r="M24" s="20"/>
      <c r="P24" s="102"/>
      <c r="Q24" s="102"/>
      <c r="R24" s="92"/>
      <c r="S24" s="93"/>
      <c r="T24" s="93"/>
      <c r="V24" s="103"/>
      <c r="W24" s="103"/>
    </row>
    <row r="25" spans="2:24" ht="15.75">
      <c r="B25" s="49">
        <v>45848</v>
      </c>
      <c r="C25" s="50">
        <v>8.19</v>
      </c>
      <c r="D25" s="50">
        <v>8.7294956300000006</v>
      </c>
      <c r="E25" s="40">
        <f t="shared" si="0"/>
        <v>-6.180146630075134E-2</v>
      </c>
      <c r="F25" s="39">
        <v>210227</v>
      </c>
      <c r="G25" s="73">
        <f t="shared" si="1"/>
        <v>5.6672634899999998</v>
      </c>
      <c r="I25" s="20"/>
      <c r="J25" s="20"/>
      <c r="K25" s="20"/>
      <c r="M25" s="20"/>
      <c r="P25" s="102"/>
      <c r="Q25" s="102"/>
      <c r="R25" s="92"/>
      <c r="S25" s="93"/>
      <c r="T25" s="102"/>
      <c r="V25" s="103"/>
      <c r="W25" s="103"/>
    </row>
    <row r="26" spans="2:24" ht="15.75">
      <c r="B26" s="49">
        <v>45847</v>
      </c>
      <c r="C26" s="50">
        <v>8.2200000000000006</v>
      </c>
      <c r="D26" s="50">
        <v>8.7430285100000003</v>
      </c>
      <c r="E26" s="40">
        <f t="shared" si="0"/>
        <v>-5.9822349818689946E-2</v>
      </c>
      <c r="F26" s="39">
        <v>118008.9</v>
      </c>
      <c r="G26" s="73">
        <f t="shared" si="1"/>
        <v>5.5868422899999999</v>
      </c>
      <c r="I26" s="20"/>
      <c r="J26" s="20"/>
      <c r="K26" s="20"/>
      <c r="M26" s="20"/>
      <c r="P26" s="102"/>
      <c r="Q26" s="102"/>
      <c r="R26" s="92"/>
      <c r="S26" s="93"/>
      <c r="T26" s="93"/>
      <c r="V26" s="103"/>
      <c r="W26" s="103"/>
    </row>
    <row r="27" spans="2:24" ht="15.75">
      <c r="B27" s="49">
        <v>45846</v>
      </c>
      <c r="C27" s="50">
        <v>8.2799999999999994</v>
      </c>
      <c r="D27" s="50">
        <v>8.7606179100000006</v>
      </c>
      <c r="E27" s="40">
        <f t="shared" si="0"/>
        <v>-5.4861188438704689E-2</v>
      </c>
      <c r="F27" s="39">
        <v>270279.40000000002</v>
      </c>
      <c r="G27" s="73">
        <f t="shared" si="1"/>
        <v>5.8312160900000007</v>
      </c>
      <c r="I27" s="20"/>
      <c r="J27" s="20"/>
      <c r="K27" s="20"/>
      <c r="M27" s="20"/>
      <c r="P27" s="102"/>
      <c r="Q27" s="102"/>
      <c r="R27" s="92"/>
      <c r="S27" s="93"/>
      <c r="T27" s="93"/>
      <c r="V27" s="103"/>
      <c r="W27" s="103"/>
    </row>
    <row r="28" spans="2:24" ht="15.75">
      <c r="B28" s="49">
        <v>45845</v>
      </c>
      <c r="C28" s="50">
        <v>8.19</v>
      </c>
      <c r="D28" s="50">
        <v>8.7738364999999998</v>
      </c>
      <c r="E28" s="40">
        <f t="shared" si="0"/>
        <v>-6.6542897169328374E-2</v>
      </c>
      <c r="F28" s="39">
        <v>266922.2</v>
      </c>
      <c r="G28" s="73">
        <f t="shared" si="1"/>
        <v>5.730036590000001</v>
      </c>
      <c r="I28" s="20"/>
      <c r="J28" s="20"/>
      <c r="K28" s="20"/>
      <c r="M28" s="20"/>
      <c r="P28" s="102"/>
      <c r="Q28" s="102"/>
      <c r="R28" s="92"/>
      <c r="S28" s="93"/>
      <c r="T28" s="93"/>
      <c r="V28" s="103"/>
      <c r="W28" s="103"/>
    </row>
    <row r="29" spans="2:24" ht="15.75">
      <c r="B29" s="49">
        <v>45842</v>
      </c>
      <c r="C29" s="50">
        <v>8.2799999999999994</v>
      </c>
      <c r="D29" s="50">
        <v>8.7882962800000008</v>
      </c>
      <c r="E29" s="40">
        <f t="shared" si="0"/>
        <v>-5.783786342715358E-2</v>
      </c>
      <c r="F29" s="39">
        <v>31596.23</v>
      </c>
      <c r="G29" s="73">
        <f t="shared" si="1"/>
        <v>5.8820136900000008</v>
      </c>
      <c r="I29" s="20"/>
      <c r="J29" s="20"/>
      <c r="K29" s="20"/>
      <c r="M29" s="20"/>
      <c r="P29" s="102"/>
      <c r="Q29" s="102"/>
      <c r="R29" s="92"/>
      <c r="S29" s="93"/>
      <c r="T29" s="93"/>
      <c r="V29" s="103"/>
      <c r="W29" s="103"/>
    </row>
    <row r="30" spans="2:24" ht="15.75">
      <c r="B30" s="49">
        <v>45841</v>
      </c>
      <c r="C30" s="50">
        <v>8.23</v>
      </c>
      <c r="D30" s="50">
        <v>8.7913517199999998</v>
      </c>
      <c r="E30" s="40">
        <f t="shared" si="0"/>
        <v>-6.3852720022899878E-2</v>
      </c>
      <c r="F30" s="39">
        <v>35880.39</v>
      </c>
      <c r="G30" s="73">
        <f t="shared" si="1"/>
        <v>5.9845932600000005</v>
      </c>
      <c r="I30" s="20"/>
      <c r="J30" s="20"/>
      <c r="K30" s="20"/>
      <c r="M30" s="20"/>
      <c r="P30" s="102"/>
      <c r="Q30" s="102"/>
      <c r="R30" s="92"/>
      <c r="S30" s="93"/>
      <c r="T30" s="92"/>
      <c r="V30" s="103"/>
      <c r="W30" s="104"/>
      <c r="X30" s="93"/>
    </row>
    <row r="31" spans="2:24" ht="15.75">
      <c r="B31" s="49">
        <v>45840</v>
      </c>
      <c r="C31" s="50">
        <v>8.17</v>
      </c>
      <c r="D31" s="50">
        <v>8.7848609500000006</v>
      </c>
      <c r="E31" s="40">
        <f t="shared" si="0"/>
        <v>-6.9990971228747867E-2</v>
      </c>
      <c r="F31" s="39">
        <v>194540.2</v>
      </c>
      <c r="G31" s="73">
        <f t="shared" si="1"/>
        <v>5.9827417700000005</v>
      </c>
      <c r="I31" s="20"/>
      <c r="J31" s="20"/>
      <c r="K31" s="20"/>
      <c r="M31" s="20"/>
      <c r="P31" s="102"/>
      <c r="R31" s="92"/>
      <c r="S31" s="93"/>
      <c r="T31" s="92"/>
      <c r="V31" s="103"/>
      <c r="W31" s="103"/>
      <c r="X31" s="93"/>
    </row>
    <row r="32" spans="2:24" ht="15.75">
      <c r="B32" s="49">
        <v>45839</v>
      </c>
      <c r="C32" s="50">
        <v>8.3000000000000007</v>
      </c>
      <c r="D32" s="50">
        <v>8.7801080299999992</v>
      </c>
      <c r="E32" s="40">
        <f t="shared" si="0"/>
        <v>-5.4681335168036527E-2</v>
      </c>
      <c r="F32" s="39">
        <v>297275.09999999998</v>
      </c>
      <c r="G32" s="73">
        <f t="shared" si="1"/>
        <v>6.34457117</v>
      </c>
      <c r="I32" s="20"/>
      <c r="J32" s="20"/>
      <c r="K32" s="20"/>
      <c r="M32" s="20"/>
      <c r="P32" s="102"/>
      <c r="R32" s="92"/>
      <c r="S32" s="93"/>
      <c r="T32" s="92"/>
      <c r="V32" s="103"/>
      <c r="X32" s="93"/>
    </row>
    <row r="33" spans="2:22" ht="15.75">
      <c r="B33" s="49">
        <v>45838</v>
      </c>
      <c r="C33" s="50">
        <v>8.39</v>
      </c>
      <c r="D33" s="50">
        <v>8.7745311200000007</v>
      </c>
      <c r="E33" s="40">
        <f t="shared" si="0"/>
        <v>-4.3823551907352543E-2</v>
      </c>
      <c r="F33" s="39">
        <v>113815.3</v>
      </c>
      <c r="G33" s="73">
        <f t="shared" si="1"/>
        <v>6.3618870699999999</v>
      </c>
      <c r="I33" s="20"/>
      <c r="J33" s="20"/>
      <c r="K33" s="20"/>
      <c r="M33" s="20"/>
      <c r="P33" s="102"/>
      <c r="R33" s="92"/>
      <c r="S33" s="93"/>
      <c r="T33" s="92"/>
      <c r="V33" s="103"/>
    </row>
    <row r="34" spans="2:22" ht="15.75">
      <c r="B34" s="49">
        <v>45835</v>
      </c>
      <c r="C34" s="50">
        <v>8.32</v>
      </c>
      <c r="D34" s="50">
        <v>8.82708242</v>
      </c>
      <c r="E34" s="40">
        <f t="shared" si="0"/>
        <v>-5.7446208823322631E-2</v>
      </c>
      <c r="F34" s="39">
        <v>237182.2</v>
      </c>
      <c r="G34" s="73">
        <f t="shared" ref="G34:G53" si="2">SUM(F34:F53)/1000000</f>
        <v>6.5279127700000004</v>
      </c>
      <c r="I34" s="23"/>
      <c r="J34" s="23"/>
      <c r="K34" s="20"/>
      <c r="M34" s="20"/>
      <c r="Q34" s="102"/>
      <c r="R34" s="92"/>
    </row>
    <row r="35" spans="2:22" ht="15.75">
      <c r="B35" s="49">
        <v>45834</v>
      </c>
      <c r="C35" s="50">
        <v>8.3699999999999992</v>
      </c>
      <c r="D35" s="50">
        <v>8.8223930900000003</v>
      </c>
      <c r="E35" s="40">
        <f t="shared" si="0"/>
        <v>-5.1277820585072242E-2</v>
      </c>
      <c r="F35" s="39">
        <v>241995.5</v>
      </c>
      <c r="G35" s="73">
        <f t="shared" si="2"/>
        <v>6.4524796699999989</v>
      </c>
      <c r="I35" s="23"/>
      <c r="J35" s="23"/>
      <c r="K35" s="20"/>
      <c r="M35" s="20"/>
      <c r="Q35" s="102"/>
      <c r="R35" s="92"/>
    </row>
    <row r="36" spans="2:22" ht="15.75">
      <c r="B36" s="49">
        <v>45833</v>
      </c>
      <c r="C36" s="50">
        <v>8.4</v>
      </c>
      <c r="D36" s="50">
        <v>8.8075002900000001</v>
      </c>
      <c r="E36" s="40">
        <f t="shared" si="0"/>
        <v>-4.6267417153840307E-2</v>
      </c>
      <c r="F36" s="39">
        <v>363101.3</v>
      </c>
      <c r="G36" s="73">
        <f t="shared" si="2"/>
        <v>6.342263169999999</v>
      </c>
      <c r="I36" s="23"/>
      <c r="J36" s="23"/>
      <c r="K36" s="20"/>
      <c r="M36" s="20"/>
      <c r="Q36" s="102"/>
      <c r="R36" s="92"/>
    </row>
    <row r="37" spans="2:22" ht="15.75">
      <c r="B37" s="49">
        <v>45832</v>
      </c>
      <c r="C37" s="50">
        <v>8.3699999999999992</v>
      </c>
      <c r="D37" s="50">
        <v>8.8119695300000007</v>
      </c>
      <c r="E37" s="40">
        <f t="shared" si="0"/>
        <v>-5.0155589904769204E-2</v>
      </c>
      <c r="F37" s="39">
        <v>302210.90000000002</v>
      </c>
      <c r="G37" s="73">
        <f t="shared" si="2"/>
        <v>6.2746069699999989</v>
      </c>
      <c r="I37" s="23"/>
      <c r="J37" s="23"/>
      <c r="K37" s="20"/>
      <c r="M37" s="20"/>
      <c r="Q37" s="102"/>
      <c r="R37" s="92"/>
    </row>
    <row r="38" spans="2:22" ht="15.75">
      <c r="B38" s="49">
        <v>45831</v>
      </c>
      <c r="C38" s="50">
        <v>8.3699999999999992</v>
      </c>
      <c r="D38" s="50">
        <v>8.8047893800000008</v>
      </c>
      <c r="E38" s="40">
        <f t="shared" si="0"/>
        <v>-4.9381008589214126E-2</v>
      </c>
      <c r="F38" s="39">
        <v>200621.1</v>
      </c>
      <c r="G38" s="73">
        <f t="shared" si="2"/>
        <v>6.0207115099999999</v>
      </c>
      <c r="I38" s="23"/>
      <c r="J38" s="23"/>
      <c r="K38" s="20"/>
      <c r="M38" s="20"/>
      <c r="Q38" s="102"/>
      <c r="R38" s="92"/>
    </row>
    <row r="39" spans="2:22" ht="15.75">
      <c r="B39" s="49">
        <v>45828</v>
      </c>
      <c r="C39" s="50">
        <v>8.42</v>
      </c>
      <c r="D39" s="50">
        <v>8.8022433400000004</v>
      </c>
      <c r="E39" s="40">
        <f t="shared" si="0"/>
        <v>-4.3425672892156153E-2</v>
      </c>
      <c r="F39" s="39">
        <v>157242.5</v>
      </c>
      <c r="G39" s="73">
        <f t="shared" si="2"/>
        <v>5.9055944899999995</v>
      </c>
      <c r="I39" s="23"/>
      <c r="J39" s="20"/>
      <c r="K39" s="20"/>
      <c r="M39" s="20"/>
      <c r="Q39" s="102"/>
      <c r="R39" s="92"/>
    </row>
    <row r="40" spans="2:22" ht="15.75">
      <c r="B40" s="49">
        <v>45826</v>
      </c>
      <c r="C40" s="50">
        <v>8.43</v>
      </c>
      <c r="D40" s="50">
        <v>8.7870912299999997</v>
      </c>
      <c r="E40" s="40">
        <f t="shared" si="0"/>
        <v>-4.0638161213218726E-2</v>
      </c>
      <c r="F40" s="39">
        <v>1306245</v>
      </c>
      <c r="G40" s="73">
        <f t="shared" si="2"/>
        <v>6.323308589999999</v>
      </c>
      <c r="I40" s="23"/>
      <c r="J40" s="20"/>
      <c r="K40" s="20"/>
      <c r="M40" s="20"/>
      <c r="Q40" s="102"/>
      <c r="R40" s="92"/>
    </row>
    <row r="41" spans="2:22" ht="15.75">
      <c r="B41" s="49">
        <v>45825</v>
      </c>
      <c r="C41" s="50">
        <v>8.27</v>
      </c>
      <c r="D41" s="50">
        <v>8.7855588600000001</v>
      </c>
      <c r="E41" s="40">
        <f t="shared" si="0"/>
        <v>-5.8682534397134556E-2</v>
      </c>
      <c r="F41" s="39">
        <v>608862.9</v>
      </c>
      <c r="G41" s="73">
        <f t="shared" si="2"/>
        <v>5.0445535399999999</v>
      </c>
      <c r="I41" s="23"/>
      <c r="J41" s="20"/>
      <c r="K41" s="20"/>
      <c r="M41" s="20"/>
      <c r="Q41" s="102"/>
      <c r="R41" s="92"/>
    </row>
    <row r="42" spans="2:22" ht="15.75">
      <c r="B42" s="49">
        <v>45824</v>
      </c>
      <c r="C42" s="50">
        <v>8.25</v>
      </c>
      <c r="D42" s="50">
        <v>8.7876086000000004</v>
      </c>
      <c r="E42" s="40">
        <f t="shared" si="0"/>
        <v>-6.1178031984719938E-2</v>
      </c>
      <c r="F42" s="39">
        <v>489107.5</v>
      </c>
      <c r="G42" s="73">
        <f t="shared" si="2"/>
        <v>4.5796315400000012</v>
      </c>
      <c r="I42" s="23"/>
      <c r="J42" s="20"/>
      <c r="K42" s="20"/>
      <c r="M42" s="20"/>
      <c r="Q42" s="102"/>
      <c r="R42" s="92"/>
    </row>
    <row r="43" spans="2:22" ht="15.75">
      <c r="B43" s="49">
        <v>45821</v>
      </c>
      <c r="C43" s="50">
        <v>8.15</v>
      </c>
      <c r="D43" s="50">
        <v>8.7878904999999996</v>
      </c>
      <c r="E43" s="40">
        <f t="shared" si="0"/>
        <v>-7.2587442913632061E-2</v>
      </c>
      <c r="F43" s="39">
        <v>97196.37</v>
      </c>
      <c r="G43" s="73">
        <f t="shared" si="2"/>
        <v>4.150872370000001</v>
      </c>
      <c r="I43" s="23"/>
      <c r="J43" s="20"/>
      <c r="K43" s="20"/>
      <c r="M43" s="20"/>
      <c r="Q43" s="102"/>
      <c r="R43" s="92"/>
    </row>
    <row r="44" spans="2:22" ht="15.75">
      <c r="B44" s="49">
        <v>45820</v>
      </c>
      <c r="C44" s="50">
        <v>8.08</v>
      </c>
      <c r="D44" s="50">
        <v>8.7788780099999997</v>
      </c>
      <c r="E44" s="40">
        <f t="shared" si="0"/>
        <v>-7.9609035369201941E-2</v>
      </c>
      <c r="F44" s="39">
        <v>124953.5</v>
      </c>
      <c r="G44" s="73">
        <f t="shared" si="2"/>
        <v>4.3590220000000004</v>
      </c>
      <c r="I44" s="20"/>
      <c r="J44" s="20"/>
      <c r="K44" s="20"/>
      <c r="M44" s="20"/>
      <c r="Q44" s="102"/>
      <c r="R44" s="92"/>
    </row>
    <row r="45" spans="2:22" ht="15.75">
      <c r="B45" s="49">
        <v>45819</v>
      </c>
      <c r="C45" s="50">
        <v>8.18</v>
      </c>
      <c r="D45" s="50">
        <v>8.7726269699999992</v>
      </c>
      <c r="E45" s="40">
        <f t="shared" si="0"/>
        <v>-6.7554105745818549E-2</v>
      </c>
      <c r="F45" s="39">
        <v>129805.8</v>
      </c>
      <c r="G45" s="73">
        <f t="shared" si="2"/>
        <v>4.6867802999999997</v>
      </c>
      <c r="I45" s="20"/>
      <c r="J45" s="20"/>
      <c r="K45" s="20"/>
      <c r="M45" s="20"/>
      <c r="Q45" s="102"/>
      <c r="R45" s="92"/>
    </row>
    <row r="46" spans="2:22" ht="15.75">
      <c r="B46" s="49">
        <v>45818</v>
      </c>
      <c r="C46" s="50">
        <v>8.15</v>
      </c>
      <c r="D46" s="50">
        <v>8.7718692600000008</v>
      </c>
      <c r="E46" s="40">
        <f t="shared" si="0"/>
        <v>-7.0893585114833346E-2</v>
      </c>
      <c r="F46" s="39">
        <v>362382.7</v>
      </c>
      <c r="G46" s="73">
        <f t="shared" si="2"/>
        <v>4.8665086999999998</v>
      </c>
      <c r="I46" s="20"/>
      <c r="J46" s="20"/>
      <c r="K46" s="20"/>
      <c r="M46" s="20"/>
      <c r="Q46" s="102"/>
      <c r="R46" s="92"/>
    </row>
    <row r="47" spans="2:22" ht="15.75">
      <c r="B47" s="49">
        <v>45817</v>
      </c>
      <c r="C47" s="50">
        <v>8.23</v>
      </c>
      <c r="D47" s="50">
        <v>8.7771565999999996</v>
      </c>
      <c r="E47" s="40">
        <f t="shared" si="0"/>
        <v>-6.2338707731385279E-2</v>
      </c>
      <c r="F47" s="39">
        <v>169099.9</v>
      </c>
      <c r="G47" s="73">
        <f t="shared" si="2"/>
        <v>5.0283006000000006</v>
      </c>
      <c r="I47" s="20"/>
      <c r="J47" s="20"/>
      <c r="K47" s="20"/>
      <c r="M47" s="20"/>
      <c r="Q47" s="102"/>
      <c r="R47" s="92"/>
    </row>
    <row r="48" spans="2:22" ht="15.75">
      <c r="B48" s="49">
        <v>45814</v>
      </c>
      <c r="C48" s="50">
        <v>8.23</v>
      </c>
      <c r="D48" s="50">
        <v>8.77379219</v>
      </c>
      <c r="E48" s="40">
        <f t="shared" si="0"/>
        <v>-6.1979150887547907E-2</v>
      </c>
      <c r="F48" s="39">
        <v>418899.3</v>
      </c>
      <c r="G48" s="73">
        <f t="shared" si="2"/>
        <v>5.1517232000000002</v>
      </c>
      <c r="I48" s="20"/>
      <c r="J48" s="20"/>
      <c r="K48" s="20"/>
      <c r="M48" s="20"/>
      <c r="Q48" s="102"/>
      <c r="R48" s="92"/>
    </row>
    <row r="49" spans="2:18" ht="15.75">
      <c r="B49" s="49">
        <v>45813</v>
      </c>
      <c r="C49" s="50">
        <v>8.25</v>
      </c>
      <c r="D49" s="50">
        <v>8.7587374899999997</v>
      </c>
      <c r="E49" s="40">
        <f t="shared" si="0"/>
        <v>-5.8083427044232527E-2</v>
      </c>
      <c r="F49" s="39">
        <v>134175.79999999999</v>
      </c>
      <c r="G49" s="73">
        <f t="shared" si="2"/>
        <v>5.5607912000000006</v>
      </c>
      <c r="I49" s="20"/>
      <c r="J49" s="20"/>
      <c r="K49" s="20"/>
      <c r="M49" s="20"/>
      <c r="Q49" s="102"/>
      <c r="R49" s="92"/>
    </row>
    <row r="50" spans="2:18" ht="15.75">
      <c r="B50" s="49">
        <v>45812</v>
      </c>
      <c r="C50" s="50">
        <v>8.27</v>
      </c>
      <c r="D50" s="50">
        <v>8.7673875399999996</v>
      </c>
      <c r="E50" s="40">
        <f t="shared" si="0"/>
        <v>-5.6731556319455256E-2</v>
      </c>
      <c r="F50" s="39">
        <v>34028.9</v>
      </c>
      <c r="G50" s="73">
        <f t="shared" si="2"/>
        <v>5.5455719000000006</v>
      </c>
      <c r="I50" s="20"/>
      <c r="J50" s="20"/>
      <c r="K50" s="20"/>
      <c r="M50" s="20"/>
      <c r="Q50" s="102"/>
      <c r="R50" s="92"/>
    </row>
    <row r="51" spans="2:18" ht="15.75">
      <c r="B51" s="49">
        <v>45811</v>
      </c>
      <c r="C51" s="50">
        <v>8.27</v>
      </c>
      <c r="D51" s="50">
        <v>8.7614775700000003</v>
      </c>
      <c r="E51" s="40">
        <f t="shared" si="0"/>
        <v>-5.6095283709092558E-2</v>
      </c>
      <c r="F51" s="39">
        <v>556369.6</v>
      </c>
      <c r="G51" s="73">
        <f t="shared" si="2"/>
        <v>5.6725114000000003</v>
      </c>
      <c r="I51" s="20"/>
      <c r="J51" s="20"/>
      <c r="K51" s="20"/>
      <c r="M51" s="20"/>
      <c r="Q51" s="102"/>
      <c r="R51" s="112"/>
    </row>
    <row r="52" spans="2:18" ht="15.75">
      <c r="B52" s="49">
        <v>45810</v>
      </c>
      <c r="C52" s="50">
        <v>8.2799999999999994</v>
      </c>
      <c r="D52" s="50">
        <v>8.75661925</v>
      </c>
      <c r="E52" s="40">
        <f t="shared" si="0"/>
        <v>-5.4429596216599263E-2</v>
      </c>
      <c r="F52" s="39">
        <v>314591</v>
      </c>
      <c r="G52" s="73">
        <f t="shared" si="2"/>
        <v>5.2588973000000001</v>
      </c>
      <c r="I52" s="20"/>
      <c r="J52" s="20"/>
      <c r="K52" s="20"/>
      <c r="M52" s="20"/>
      <c r="Q52" s="102"/>
      <c r="R52" s="92"/>
    </row>
    <row r="53" spans="2:18" ht="15.75">
      <c r="B53" s="49">
        <v>45807</v>
      </c>
      <c r="C53" s="50">
        <v>8.3000000000000007</v>
      </c>
      <c r="D53" s="50">
        <v>8.76762394</v>
      </c>
      <c r="E53" s="40">
        <f t="shared" si="0"/>
        <v>-5.3335309908376316E-2</v>
      </c>
      <c r="F53" s="39">
        <v>279841</v>
      </c>
      <c r="G53" s="73">
        <f t="shared" si="2"/>
        <v>5.0244610000000005</v>
      </c>
      <c r="Q53" s="102"/>
      <c r="R53" s="92"/>
    </row>
    <row r="54" spans="2:18" ht="15.75">
      <c r="B54" s="49">
        <v>45806</v>
      </c>
      <c r="C54" s="50">
        <v>8.34</v>
      </c>
      <c r="D54" s="50">
        <v>8.8747537399999992</v>
      </c>
      <c r="E54" s="40">
        <f t="shared" si="0"/>
        <v>-6.0255614484239106E-2</v>
      </c>
      <c r="F54" s="39">
        <v>161749.1</v>
      </c>
      <c r="G54" s="73">
        <f t="shared" ref="G54:G94" si="3">SUM(F54:F73)/1000000</f>
        <v>5.2223104000000014</v>
      </c>
      <c r="Q54" s="102"/>
      <c r="R54" s="92"/>
    </row>
    <row r="55" spans="2:18" ht="15.75">
      <c r="B55" s="49">
        <v>45805</v>
      </c>
      <c r="C55" s="50">
        <v>8.33</v>
      </c>
      <c r="D55" s="50">
        <v>8.87509266</v>
      </c>
      <c r="E55" s="40">
        <f t="shared" si="0"/>
        <v>-6.1418250026473498E-2</v>
      </c>
      <c r="F55" s="39">
        <v>131779</v>
      </c>
      <c r="G55" s="73">
        <f t="shared" si="3"/>
        <v>5.2051132000000013</v>
      </c>
    </row>
    <row r="56" spans="2:18" ht="15.75">
      <c r="B56" s="49">
        <v>45804</v>
      </c>
      <c r="C56" s="50">
        <v>8.33</v>
      </c>
      <c r="D56" s="50">
        <v>8.8864524500000002</v>
      </c>
      <c r="E56" s="40">
        <f t="shared" si="0"/>
        <v>-6.2618064197260237E-2</v>
      </c>
      <c r="F56" s="39">
        <v>295445.09999999998</v>
      </c>
      <c r="G56" s="73">
        <f t="shared" si="3"/>
        <v>5.3308643000000009</v>
      </c>
    </row>
    <row r="57" spans="2:18" ht="15.75">
      <c r="B57" s="49">
        <v>45803</v>
      </c>
      <c r="C57" s="50">
        <v>8.34</v>
      </c>
      <c r="D57" s="50">
        <v>8.8578301100000001</v>
      </c>
      <c r="E57" s="40">
        <f t="shared" si="0"/>
        <v>-5.8460153736229259E-2</v>
      </c>
      <c r="F57" s="39">
        <v>48315.44</v>
      </c>
      <c r="G57" s="73">
        <f t="shared" si="3"/>
        <v>5.1683567999999998</v>
      </c>
    </row>
    <row r="58" spans="2:18" ht="15.75">
      <c r="B58" s="49">
        <v>45800</v>
      </c>
      <c r="C58" s="50">
        <v>8.36</v>
      </c>
      <c r="D58" s="50">
        <v>8.8507575000000003</v>
      </c>
      <c r="E58" s="40">
        <f t="shared" si="0"/>
        <v>-5.5448078879124285E-2</v>
      </c>
      <c r="F58" s="39">
        <v>85504.08</v>
      </c>
      <c r="G58" s="73">
        <f t="shared" si="3"/>
        <v>5.2575537599999995</v>
      </c>
    </row>
    <row r="59" spans="2:18" ht="15.75">
      <c r="B59" s="49">
        <v>45799</v>
      </c>
      <c r="C59" s="50">
        <v>8.36</v>
      </c>
      <c r="D59" s="50">
        <v>8.8490402699999997</v>
      </c>
      <c r="E59" s="40">
        <f t="shared" si="0"/>
        <v>-5.5264780708247363E-2</v>
      </c>
      <c r="F59" s="39">
        <v>574956.6</v>
      </c>
      <c r="G59" s="73">
        <f t="shared" si="3"/>
        <v>5.2773365800000001</v>
      </c>
    </row>
    <row r="60" spans="2:18" ht="15.75">
      <c r="B60" s="49">
        <v>45798</v>
      </c>
      <c r="C60" s="50">
        <v>8.31</v>
      </c>
      <c r="D60" s="50">
        <v>8.8395557199999999</v>
      </c>
      <c r="E60" s="40">
        <f t="shared" si="0"/>
        <v>-5.9907504039128257E-2</v>
      </c>
      <c r="F60" s="39">
        <v>27489.95</v>
      </c>
      <c r="G60" s="73">
        <f t="shared" si="3"/>
        <v>4.94059808</v>
      </c>
    </row>
    <row r="61" spans="2:18" ht="15.75">
      <c r="B61" s="49">
        <v>45797</v>
      </c>
      <c r="C61" s="50">
        <v>8.36</v>
      </c>
      <c r="D61" s="50">
        <v>8.8648663899999995</v>
      </c>
      <c r="E61" s="40">
        <f t="shared" si="0"/>
        <v>-5.6951381756809583E-2</v>
      </c>
      <c r="F61" s="39">
        <v>143940.9</v>
      </c>
      <c r="G61" s="73">
        <f t="shared" si="3"/>
        <v>5.5569750300000003</v>
      </c>
    </row>
    <row r="62" spans="2:18" ht="15.75">
      <c r="B62" s="49">
        <v>45796</v>
      </c>
      <c r="C62" s="50">
        <v>8.31</v>
      </c>
      <c r="D62" s="50">
        <v>8.8690906500000004</v>
      </c>
      <c r="E62" s="40">
        <f t="shared" si="0"/>
        <v>-6.3038103010030655E-2</v>
      </c>
      <c r="F62" s="39">
        <v>60348.33</v>
      </c>
      <c r="G62" s="73">
        <f t="shared" si="3"/>
        <v>5.8503956300000004</v>
      </c>
    </row>
    <row r="63" spans="2:18" ht="15.75">
      <c r="B63" s="49">
        <v>45793</v>
      </c>
      <c r="C63" s="50">
        <v>8.4</v>
      </c>
      <c r="D63" s="50">
        <v>8.8395958300000004</v>
      </c>
      <c r="E63" s="40">
        <f t="shared" si="0"/>
        <v>-4.9730308766843256E-2</v>
      </c>
      <c r="F63" s="39">
        <v>305346</v>
      </c>
      <c r="G63" s="73">
        <f t="shared" si="3"/>
        <v>5.905823100000001</v>
      </c>
    </row>
    <row r="64" spans="2:18" ht="15.75">
      <c r="B64" s="49">
        <v>45792</v>
      </c>
      <c r="C64" s="50">
        <v>8.2899999999999991</v>
      </c>
      <c r="D64" s="50">
        <v>8.8222137899999993</v>
      </c>
      <c r="E64" s="40">
        <f t="shared" si="0"/>
        <v>-6.0326557785673418E-2</v>
      </c>
      <c r="F64" s="39">
        <v>452711.8</v>
      </c>
      <c r="G64" s="73">
        <f t="shared" si="3"/>
        <v>5.9979994000000003</v>
      </c>
    </row>
    <row r="65" spans="2:7" ht="15.75">
      <c r="B65" s="49">
        <v>45791</v>
      </c>
      <c r="C65" s="50">
        <v>8.3800000000000008</v>
      </c>
      <c r="D65" s="50">
        <v>8.8058586600000002</v>
      </c>
      <c r="E65" s="40">
        <f t="shared" si="0"/>
        <v>-4.8360832991157676E-2</v>
      </c>
      <c r="F65" s="39">
        <v>309534.2</v>
      </c>
      <c r="G65" s="73">
        <f t="shared" si="3"/>
        <v>5.684247</v>
      </c>
    </row>
    <row r="66" spans="2:7" ht="15.75">
      <c r="B66" s="49">
        <v>45790</v>
      </c>
      <c r="C66" s="50">
        <v>8.48</v>
      </c>
      <c r="D66" s="50">
        <v>8.8217657500000008</v>
      </c>
      <c r="E66" s="40">
        <f t="shared" si="0"/>
        <v>-3.8741195321356225E-2</v>
      </c>
      <c r="F66" s="39">
        <v>524174.6</v>
      </c>
      <c r="G66" s="73">
        <f t="shared" si="3"/>
        <v>5.8101738999999997</v>
      </c>
    </row>
    <row r="67" spans="2:7" ht="15.75">
      <c r="B67" s="49">
        <v>45789</v>
      </c>
      <c r="C67" s="50">
        <v>8.26</v>
      </c>
      <c r="D67" s="50">
        <v>8.8113659700000007</v>
      </c>
      <c r="E67" s="40">
        <f t="shared" si="0"/>
        <v>-6.2574403546196256E-2</v>
      </c>
      <c r="F67" s="39">
        <v>292522.5</v>
      </c>
      <c r="G67" s="73">
        <f t="shared" si="3"/>
        <v>5.9261315999999988</v>
      </c>
    </row>
    <row r="68" spans="2:7" ht="15.75">
      <c r="B68" s="49">
        <v>45786</v>
      </c>
      <c r="C68" s="50">
        <v>8.34</v>
      </c>
      <c r="D68" s="50">
        <v>8.8154362099999997</v>
      </c>
      <c r="E68" s="40">
        <f t="shared" si="0"/>
        <v>-5.3932238708809144E-2</v>
      </c>
      <c r="F68" s="39">
        <v>827967.3</v>
      </c>
      <c r="G68" s="73">
        <f t="shared" si="3"/>
        <v>5.7860065000000001</v>
      </c>
    </row>
    <row r="69" spans="2:7" ht="15.75">
      <c r="B69" s="49">
        <v>45785</v>
      </c>
      <c r="C69" s="50">
        <v>8.33</v>
      </c>
      <c r="D69" s="50">
        <v>8.8015627399999996</v>
      </c>
      <c r="E69" s="40">
        <f t="shared" si="0"/>
        <v>-5.3577160548650471E-2</v>
      </c>
      <c r="F69" s="39">
        <v>118956.5</v>
      </c>
      <c r="G69" s="73">
        <f t="shared" si="3"/>
        <v>5.249231</v>
      </c>
    </row>
    <row r="70" spans="2:7" ht="15.75">
      <c r="B70" s="49">
        <v>45784</v>
      </c>
      <c r="C70" s="50">
        <v>8.36</v>
      </c>
      <c r="D70" s="50">
        <v>8.7576158399999997</v>
      </c>
      <c r="E70" s="40">
        <f t="shared" si="0"/>
        <v>-4.5402292960135204E-2</v>
      </c>
      <c r="F70" s="39">
        <v>160968.4</v>
      </c>
      <c r="G70" s="73">
        <f t="shared" si="3"/>
        <v>5.8649035999999999</v>
      </c>
    </row>
    <row r="71" spans="2:7" ht="15.75">
      <c r="B71" s="49">
        <v>45783</v>
      </c>
      <c r="C71" s="50">
        <v>8.27</v>
      </c>
      <c r="D71" s="50">
        <v>8.7454765600000002</v>
      </c>
      <c r="E71" s="40">
        <f t="shared" si="0"/>
        <v>-5.4368284762746022E-2</v>
      </c>
      <c r="F71" s="39">
        <v>142755.5</v>
      </c>
      <c r="G71" s="73">
        <f t="shared" si="3"/>
        <v>6.5901549999999993</v>
      </c>
    </row>
    <row r="72" spans="2:7" ht="15.75">
      <c r="B72" s="49">
        <v>45782</v>
      </c>
      <c r="C72" s="50">
        <v>8.1999999999999993</v>
      </c>
      <c r="D72" s="50">
        <v>8.7178354700000007</v>
      </c>
      <c r="E72" s="40">
        <f t="shared" si="0"/>
        <v>-5.9399546112333446E-2</v>
      </c>
      <c r="F72" s="39">
        <v>80154.7</v>
      </c>
      <c r="G72" s="73">
        <f t="shared" si="3"/>
        <v>6.6987461999999995</v>
      </c>
    </row>
    <row r="73" spans="2:7" ht="15.75">
      <c r="B73" s="49">
        <v>45779</v>
      </c>
      <c r="C73" s="50">
        <v>8.27</v>
      </c>
      <c r="D73" s="50">
        <v>8.7351627399999998</v>
      </c>
      <c r="E73" s="40">
        <f t="shared" si="0"/>
        <v>-5.3251754299886156E-2</v>
      </c>
      <c r="F73" s="39">
        <v>477690.4</v>
      </c>
      <c r="G73" s="73">
        <f t="shared" si="3"/>
        <v>6.7681628999999992</v>
      </c>
    </row>
    <row r="74" spans="2:7" ht="15.75">
      <c r="B74" s="49">
        <v>45777</v>
      </c>
      <c r="C74" s="50">
        <v>8.39</v>
      </c>
      <c r="D74" s="50">
        <v>8.7361568500000004</v>
      </c>
      <c r="E74" s="40">
        <f t="shared" si="0"/>
        <v>-3.9623470130346838E-2</v>
      </c>
      <c r="F74" s="39">
        <v>144551.9</v>
      </c>
      <c r="G74" s="73">
        <f t="shared" si="3"/>
        <v>6.8272435999999992</v>
      </c>
    </row>
    <row r="75" spans="2:7" ht="15.75">
      <c r="B75" s="49">
        <v>45776</v>
      </c>
      <c r="C75" s="50">
        <v>8.39</v>
      </c>
      <c r="D75" s="50">
        <v>8.8051632299999998</v>
      </c>
      <c r="E75" s="40">
        <f t="shared" si="0"/>
        <v>-4.7149975435492153E-2</v>
      </c>
      <c r="F75" s="39">
        <v>257530.1</v>
      </c>
      <c r="G75" s="73">
        <f t="shared" si="3"/>
        <v>7.0711361999999998</v>
      </c>
    </row>
    <row r="76" spans="2:7" ht="15.75">
      <c r="B76" s="49">
        <v>45775</v>
      </c>
      <c r="C76" s="50">
        <v>8.36</v>
      </c>
      <c r="D76" s="50">
        <v>8.7977384700000005</v>
      </c>
      <c r="E76" s="40">
        <f t="shared" si="0"/>
        <v>-4.9755794798023945E-2</v>
      </c>
      <c r="F76" s="39">
        <v>132937.60000000001</v>
      </c>
      <c r="G76" s="73">
        <f t="shared" si="3"/>
        <v>7.2280122999999996</v>
      </c>
    </row>
    <row r="77" spans="2:7" ht="15.75">
      <c r="B77" s="49">
        <v>45772</v>
      </c>
      <c r="C77" s="50">
        <v>8.35</v>
      </c>
      <c r="D77" s="50">
        <v>8.7767369100000003</v>
      </c>
      <c r="E77" s="40">
        <f t="shared" si="0"/>
        <v>-4.8621362856825168E-2</v>
      </c>
      <c r="F77" s="39">
        <v>137512.4</v>
      </c>
      <c r="G77" s="73">
        <f t="shared" si="3"/>
        <v>7.3993666999999999</v>
      </c>
    </row>
    <row r="78" spans="2:7" ht="15.75">
      <c r="B78" s="49">
        <v>45771</v>
      </c>
      <c r="C78" s="50">
        <v>8.3699999999999992</v>
      </c>
      <c r="D78" s="50">
        <v>8.7617729000000004</v>
      </c>
      <c r="E78" s="40">
        <f t="shared" si="0"/>
        <v>-4.4713884332701848E-2</v>
      </c>
      <c r="F78" s="39">
        <v>105286.9</v>
      </c>
      <c r="G78" s="73">
        <f t="shared" si="3"/>
        <v>7.6013873999999992</v>
      </c>
    </row>
    <row r="79" spans="2:7" ht="15.75">
      <c r="B79" s="49">
        <v>45770</v>
      </c>
      <c r="C79" s="50">
        <v>8.33</v>
      </c>
      <c r="D79" s="50">
        <v>8.7173489199999992</v>
      </c>
      <c r="E79" s="40">
        <f t="shared" si="0"/>
        <v>-4.4434256739605105E-2</v>
      </c>
      <c r="F79" s="39">
        <v>238218.1</v>
      </c>
      <c r="G79" s="73">
        <f t="shared" si="3"/>
        <v>7.9499345999999997</v>
      </c>
    </row>
    <row r="80" spans="2:7" ht="15.75">
      <c r="B80" s="49">
        <v>45769</v>
      </c>
      <c r="C80" s="50">
        <v>8.35</v>
      </c>
      <c r="D80" s="50">
        <v>8.6839617499999999</v>
      </c>
      <c r="E80" s="40">
        <f t="shared" si="0"/>
        <v>-3.8457303200350901E-2</v>
      </c>
      <c r="F80" s="39">
        <v>643866.9</v>
      </c>
      <c r="G80" s="73">
        <f t="shared" si="3"/>
        <v>15.8641995</v>
      </c>
    </row>
    <row r="81" spans="2:7" ht="15.75">
      <c r="B81" s="49">
        <v>45764</v>
      </c>
      <c r="C81" s="50">
        <v>8.3000000000000007</v>
      </c>
      <c r="D81" s="50">
        <v>8.7074196100000005</v>
      </c>
      <c r="E81" s="40">
        <f t="shared" si="0"/>
        <v>-4.6789936427561241E-2</v>
      </c>
      <c r="F81" s="39">
        <v>437361.5</v>
      </c>
      <c r="G81" s="73">
        <f t="shared" si="3"/>
        <v>15.351285599999999</v>
      </c>
    </row>
    <row r="82" spans="2:7" ht="15.75">
      <c r="B82" s="49">
        <v>45763</v>
      </c>
      <c r="C82" s="50">
        <v>8.36</v>
      </c>
      <c r="D82" s="50">
        <v>8.6986398600000001</v>
      </c>
      <c r="E82" s="40">
        <f t="shared" si="0"/>
        <v>-3.893020810727077E-2</v>
      </c>
      <c r="F82" s="39">
        <v>115775.8</v>
      </c>
      <c r="G82" s="73">
        <f t="shared" si="3"/>
        <v>15.184343</v>
      </c>
    </row>
    <row r="83" spans="2:7" ht="15.75">
      <c r="B83" s="49">
        <v>45762</v>
      </c>
      <c r="C83" s="50">
        <v>8.36</v>
      </c>
      <c r="D83" s="50">
        <v>8.6836443800000005</v>
      </c>
      <c r="E83" s="40">
        <f t="shared" si="0"/>
        <v>-3.7270570492892618E-2</v>
      </c>
      <c r="F83" s="39">
        <v>397522.3</v>
      </c>
      <c r="G83" s="73">
        <f t="shared" si="3"/>
        <v>16.3183112</v>
      </c>
    </row>
    <row r="84" spans="2:7" ht="15.75">
      <c r="B84" s="49">
        <v>45761</v>
      </c>
      <c r="C84" s="50">
        <v>8.25</v>
      </c>
      <c r="D84" s="50">
        <v>8.6879523499999998</v>
      </c>
      <c r="E84" s="40">
        <f t="shared" si="0"/>
        <v>-5.0409156537328359E-2</v>
      </c>
      <c r="F84" s="39">
        <v>138959.4</v>
      </c>
      <c r="G84" s="73">
        <f t="shared" si="3"/>
        <v>16.927985899999999</v>
      </c>
    </row>
    <row r="85" spans="2:7" ht="15.75">
      <c r="B85" s="49">
        <v>45758</v>
      </c>
      <c r="C85" s="50">
        <v>8.35</v>
      </c>
      <c r="D85" s="50">
        <v>8.6523289800000001</v>
      </c>
      <c r="E85" s="40">
        <f t="shared" si="0"/>
        <v>-3.4941919187173598E-2</v>
      </c>
      <c r="F85" s="39">
        <v>435461.1</v>
      </c>
      <c r="G85" s="73">
        <f t="shared" si="3"/>
        <v>17.2276238</v>
      </c>
    </row>
    <row r="86" spans="2:7" ht="15.75">
      <c r="B86" s="49">
        <v>45757</v>
      </c>
      <c r="C86" s="50">
        <v>8.3800000000000008</v>
      </c>
      <c r="D86" s="50">
        <v>8.6157814599999991</v>
      </c>
      <c r="E86" s="40">
        <f t="shared" si="0"/>
        <v>-2.736623034075869E-2</v>
      </c>
      <c r="F86" s="39">
        <v>640132.30000000005</v>
      </c>
      <c r="G86" s="73">
        <f t="shared" si="3"/>
        <v>16.871503509999997</v>
      </c>
    </row>
    <row r="87" spans="2:7" ht="15.75">
      <c r="B87" s="49">
        <v>45756</v>
      </c>
      <c r="C87" s="50">
        <v>8.2899999999999991</v>
      </c>
      <c r="D87" s="50">
        <v>8.6377764599999995</v>
      </c>
      <c r="E87" s="40">
        <f t="shared" si="0"/>
        <v>-4.0262266754701459E-2</v>
      </c>
      <c r="F87" s="39">
        <v>152397.4</v>
      </c>
      <c r="G87" s="73">
        <f t="shared" si="3"/>
        <v>16.69094711</v>
      </c>
    </row>
    <row r="88" spans="2:7" ht="15.75">
      <c r="B88" s="49">
        <v>45755</v>
      </c>
      <c r="C88" s="50">
        <v>8.26</v>
      </c>
      <c r="D88" s="50">
        <v>8.65805413</v>
      </c>
      <c r="E88" s="40">
        <f t="shared" si="0"/>
        <v>-4.5975010553555018E-2</v>
      </c>
      <c r="F88" s="39">
        <v>291191.8</v>
      </c>
      <c r="G88" s="73">
        <f t="shared" si="3"/>
        <v>16.949192310000001</v>
      </c>
    </row>
    <row r="89" spans="2:7" ht="15.75">
      <c r="B89" s="49">
        <v>45754</v>
      </c>
      <c r="C89" s="50">
        <v>8.26</v>
      </c>
      <c r="D89" s="50">
        <v>8.6724923599999997</v>
      </c>
      <c r="E89" s="40">
        <f t="shared" si="0"/>
        <v>-4.7563300476634818E-2</v>
      </c>
      <c r="F89" s="39">
        <v>734629.1</v>
      </c>
      <c r="G89" s="73">
        <f t="shared" si="3"/>
        <v>17.278516710000002</v>
      </c>
    </row>
    <row r="90" spans="2:7" ht="15.75">
      <c r="B90" s="49">
        <v>45751</v>
      </c>
      <c r="C90" s="50">
        <v>8.2200000000000006</v>
      </c>
      <c r="D90" s="50">
        <v>8.6669614100000008</v>
      </c>
      <c r="E90" s="40">
        <f t="shared" si="0"/>
        <v>-5.1570716524051097E-2</v>
      </c>
      <c r="F90" s="39">
        <v>886219.8</v>
      </c>
      <c r="G90" s="73">
        <f t="shared" si="3"/>
        <v>18.69098061</v>
      </c>
    </row>
    <row r="91" spans="2:7" ht="15.75">
      <c r="B91" s="49">
        <v>45750</v>
      </c>
      <c r="C91" s="50">
        <v>8.41</v>
      </c>
      <c r="D91" s="50">
        <v>8.6558190800000006</v>
      </c>
      <c r="E91" s="40">
        <f t="shared" si="0"/>
        <v>-2.8399285813168862E-2</v>
      </c>
      <c r="F91" s="39">
        <v>251346.7</v>
      </c>
      <c r="G91" s="73">
        <f t="shared" si="3"/>
        <v>17.985448310000002</v>
      </c>
    </row>
    <row r="92" spans="2:7" ht="15.75">
      <c r="B92" s="49">
        <v>45749</v>
      </c>
      <c r="C92" s="50">
        <v>8.4600000000000009</v>
      </c>
      <c r="D92" s="50">
        <v>8.5865998000000001</v>
      </c>
      <c r="E92" s="40">
        <f t="shared" si="0"/>
        <v>-1.4743880342484306E-2</v>
      </c>
      <c r="F92" s="39">
        <v>149571.4</v>
      </c>
      <c r="G92" s="73">
        <f t="shared" si="3"/>
        <v>18.57590501</v>
      </c>
    </row>
    <row r="93" spans="2:7" ht="15.75">
      <c r="B93" s="49">
        <v>45748</v>
      </c>
      <c r="C93" s="50">
        <v>8.42</v>
      </c>
      <c r="D93" s="50">
        <v>8.5861777299999993</v>
      </c>
      <c r="E93" s="40">
        <f t="shared" si="0"/>
        <v>-1.935409855532999E-2</v>
      </c>
      <c r="F93" s="39">
        <v>536771.1</v>
      </c>
      <c r="G93" s="73">
        <f t="shared" si="3"/>
        <v>18.571699210000002</v>
      </c>
    </row>
    <row r="94" spans="2:7" ht="15.75">
      <c r="B94" s="49">
        <v>45747</v>
      </c>
      <c r="C94" s="50">
        <v>8.6999999999999993</v>
      </c>
      <c r="D94" s="50">
        <v>8.5883550599999996</v>
      </c>
      <c r="E94" s="40">
        <f t="shared" ref="E94" si="4">C94/D94-1</f>
        <v>1.2999572004187776E-2</v>
      </c>
      <c r="F94" s="39">
        <v>388444.5</v>
      </c>
      <c r="G94" s="73">
        <f t="shared" si="3"/>
        <v>18.115085969999999</v>
      </c>
    </row>
    <row r="95" spans="2:7" ht="15.75">
      <c r="B95" s="49">
        <v>45744</v>
      </c>
      <c r="C95" s="50">
        <v>8.44</v>
      </c>
      <c r="D95" s="50">
        <v>8.6562409900000006</v>
      </c>
      <c r="E95" s="40">
        <f t="shared" si="0"/>
        <v>-2.498093459387396E-2</v>
      </c>
      <c r="F95" s="39">
        <v>414406.2</v>
      </c>
      <c r="G95" s="73">
        <f t="shared" ref="G95:G113" si="5">SUM(F95:F114)/1000000</f>
        <v>17.917448270000005</v>
      </c>
    </row>
    <row r="96" spans="2:7" ht="15.75">
      <c r="B96" s="49">
        <v>45743</v>
      </c>
      <c r="C96" s="50">
        <v>8.44</v>
      </c>
      <c r="D96" s="50">
        <v>8.6518521600000007</v>
      </c>
      <c r="E96" s="40">
        <f t="shared" si="0"/>
        <v>-2.4486336114185381E-2</v>
      </c>
      <c r="F96" s="39">
        <v>304292</v>
      </c>
      <c r="G96" s="73">
        <f t="shared" si="5"/>
        <v>17.934186269999998</v>
      </c>
    </row>
    <row r="97" spans="2:7" ht="15.75">
      <c r="B97" s="49">
        <v>45742</v>
      </c>
      <c r="C97" s="50">
        <v>8.42</v>
      </c>
      <c r="D97" s="50">
        <v>8.6421139199999999</v>
      </c>
      <c r="E97" s="40">
        <f t="shared" si="0"/>
        <v>-2.5701341368108199E-2</v>
      </c>
      <c r="F97" s="39">
        <v>339533.1</v>
      </c>
      <c r="G97" s="73">
        <f t="shared" si="5"/>
        <v>18.05757607</v>
      </c>
    </row>
    <row r="98" spans="2:7" ht="15.75">
      <c r="B98" s="49">
        <v>45741</v>
      </c>
      <c r="C98" s="50">
        <v>8.3699999999999992</v>
      </c>
      <c r="D98" s="50">
        <v>8.6447606399999994</v>
      </c>
      <c r="E98" s="40">
        <f t="shared" si="0"/>
        <v>-3.1783487298498558E-2</v>
      </c>
      <c r="F98" s="39">
        <v>453834.1</v>
      </c>
      <c r="G98" s="73">
        <f t="shared" si="5"/>
        <v>17.98928257</v>
      </c>
    </row>
    <row r="99" spans="2:7" ht="15.75">
      <c r="B99" s="49">
        <v>45740</v>
      </c>
      <c r="C99" s="50">
        <v>8.44</v>
      </c>
      <c r="D99" s="50">
        <v>8.6363007100000004</v>
      </c>
      <c r="E99" s="40">
        <f t="shared" si="0"/>
        <v>-2.2729721508273015E-2</v>
      </c>
      <c r="F99" s="39">
        <v>8152483</v>
      </c>
      <c r="G99" s="73">
        <f t="shared" si="5"/>
        <v>17.706618670000001</v>
      </c>
    </row>
    <row r="100" spans="2:7" ht="15.75">
      <c r="B100" s="49">
        <v>45737</v>
      </c>
      <c r="C100" s="50">
        <v>8.1999999999999993</v>
      </c>
      <c r="D100" s="50">
        <v>8.6482117400000007</v>
      </c>
      <c r="E100" s="40">
        <f t="shared" si="0"/>
        <v>-5.1827100616294697E-2</v>
      </c>
      <c r="F100" s="39">
        <v>130953</v>
      </c>
      <c r="G100" s="73">
        <f t="shared" si="5"/>
        <v>9.5828156799999995</v>
      </c>
    </row>
    <row r="101" spans="2:7" ht="15.75">
      <c r="B101" s="49">
        <v>45736</v>
      </c>
      <c r="C101" s="50">
        <v>8.3000000000000007</v>
      </c>
      <c r="D101" s="50">
        <v>8.6468735399999996</v>
      </c>
      <c r="E101" s="40">
        <f t="shared" si="0"/>
        <v>-4.0115486643279685E-2</v>
      </c>
      <c r="F101" s="39">
        <v>270418.90000000002</v>
      </c>
      <c r="G101" s="73">
        <f t="shared" si="5"/>
        <v>9.5667102799999988</v>
      </c>
    </row>
    <row r="102" spans="2:7" ht="15.75">
      <c r="B102" s="49">
        <v>45735</v>
      </c>
      <c r="C102" s="50">
        <v>8.25</v>
      </c>
      <c r="D102" s="50">
        <v>8.6624109199999992</v>
      </c>
      <c r="E102" s="40">
        <f t="shared" si="0"/>
        <v>-4.7609253798825746E-2</v>
      </c>
      <c r="F102" s="39">
        <v>1249744</v>
      </c>
      <c r="G102" s="73">
        <f t="shared" si="5"/>
        <v>9.5138655799999974</v>
      </c>
    </row>
    <row r="103" spans="2:7" ht="15.75">
      <c r="B103" s="49">
        <v>45734</v>
      </c>
      <c r="C103" s="50">
        <v>8.15</v>
      </c>
      <c r="D103" s="50">
        <v>8.6394023099999995</v>
      </c>
      <c r="E103" s="40">
        <f t="shared" si="0"/>
        <v>-5.6647704602611482E-2</v>
      </c>
      <c r="F103" s="39">
        <v>1007197</v>
      </c>
      <c r="G103" s="73">
        <f t="shared" si="5"/>
        <v>8.5719338800000013</v>
      </c>
    </row>
    <row r="104" spans="2:7" ht="15.75">
      <c r="B104" s="49">
        <v>45733</v>
      </c>
      <c r="C104" s="50">
        <v>8.16</v>
      </c>
      <c r="D104" s="50">
        <v>8.6213554099999996</v>
      </c>
      <c r="E104" s="40">
        <f t="shared" si="0"/>
        <v>-5.3513094874254707E-2</v>
      </c>
      <c r="F104" s="39">
        <v>438597.3</v>
      </c>
      <c r="G104" s="73">
        <f t="shared" si="5"/>
        <v>7.9350904799999986</v>
      </c>
    </row>
    <row r="105" spans="2:7" ht="15.75">
      <c r="B105" s="49">
        <v>45730</v>
      </c>
      <c r="C105" s="50">
        <v>8.15</v>
      </c>
      <c r="D105" s="50">
        <v>8.6066830200000002</v>
      </c>
      <c r="E105" s="40">
        <f t="shared" si="0"/>
        <v>-5.3061442943671877E-2</v>
      </c>
      <c r="F105" s="39">
        <v>79340.81</v>
      </c>
      <c r="G105" s="73">
        <f t="shared" si="5"/>
        <v>8.1225436799999979</v>
      </c>
    </row>
    <row r="106" spans="2:7" ht="15.75">
      <c r="B106" s="49">
        <v>45729</v>
      </c>
      <c r="C106" s="50">
        <v>8.1</v>
      </c>
      <c r="D106" s="50">
        <v>8.6852020099999994</v>
      </c>
      <c r="E106" s="40">
        <f t="shared" si="0"/>
        <v>-6.737920538016362E-2</v>
      </c>
      <c r="F106" s="39">
        <v>459575.9</v>
      </c>
      <c r="G106" s="73">
        <f t="shared" si="5"/>
        <v>8.352408969999999</v>
      </c>
    </row>
    <row r="107" spans="2:7" ht="15.75">
      <c r="B107" s="49">
        <v>45728</v>
      </c>
      <c r="C107" s="50">
        <v>7.97</v>
      </c>
      <c r="D107" s="50">
        <v>8.6098558900000004</v>
      </c>
      <c r="E107" s="40">
        <f t="shared" si="0"/>
        <v>-7.4316678255110791E-2</v>
      </c>
      <c r="F107" s="39">
        <v>410642.6</v>
      </c>
      <c r="G107" s="73">
        <f t="shared" si="5"/>
        <v>8.0613099699999982</v>
      </c>
    </row>
    <row r="108" spans="2:7" ht="15.75">
      <c r="B108" s="49">
        <v>45727</v>
      </c>
      <c r="C108" s="50">
        <v>7.9</v>
      </c>
      <c r="D108" s="50">
        <v>8.6848487199999997</v>
      </c>
      <c r="E108" s="40">
        <f t="shared" si="0"/>
        <v>-9.036987808349517E-2</v>
      </c>
      <c r="F108" s="39">
        <v>620516.19999999995</v>
      </c>
      <c r="G108" s="73">
        <f t="shared" si="5"/>
        <v>8.0897521699999988</v>
      </c>
    </row>
    <row r="109" spans="2:7" ht="15.75">
      <c r="B109" s="49">
        <v>45726</v>
      </c>
      <c r="C109" s="50">
        <v>7.7</v>
      </c>
      <c r="D109" s="50">
        <v>8.5770847499999991</v>
      </c>
      <c r="E109" s="40">
        <f t="shared" si="0"/>
        <v>-0.10225907468152262</v>
      </c>
      <c r="F109" s="39">
        <v>2147093</v>
      </c>
      <c r="G109" s="73">
        <f t="shared" si="5"/>
        <v>7.6937169699999988</v>
      </c>
    </row>
    <row r="110" spans="2:7" ht="15.75">
      <c r="B110" s="49">
        <v>45723</v>
      </c>
      <c r="C110" s="50">
        <v>7.68</v>
      </c>
      <c r="D110" s="50">
        <v>8.5811703999999995</v>
      </c>
      <c r="E110" s="40">
        <f t="shared" si="0"/>
        <v>-0.10501718972973662</v>
      </c>
      <c r="F110" s="39">
        <v>180687.5</v>
      </c>
      <c r="G110" s="73">
        <f t="shared" si="5"/>
        <v>5.7066676699999999</v>
      </c>
    </row>
    <row r="111" spans="2:7" ht="15.75">
      <c r="B111" s="49">
        <v>45722</v>
      </c>
      <c r="C111" s="50">
        <v>7.68</v>
      </c>
      <c r="D111" s="50">
        <v>8.7263790399999994</v>
      </c>
      <c r="E111" s="40">
        <f t="shared" si="0"/>
        <v>-0.11990987730461911</v>
      </c>
      <c r="F111" s="39">
        <v>841803.4</v>
      </c>
      <c r="G111" s="73">
        <f t="shared" si="5"/>
        <v>5.70475697</v>
      </c>
    </row>
    <row r="112" spans="2:7" ht="15.75">
      <c r="B112" s="49">
        <v>45721</v>
      </c>
      <c r="C112" s="50">
        <v>7.61</v>
      </c>
      <c r="D112" s="50">
        <v>8.5701146900000005</v>
      </c>
      <c r="E112" s="40">
        <f t="shared" si="0"/>
        <v>-0.11203055323405475</v>
      </c>
      <c r="F112" s="39">
        <v>145365.6</v>
      </c>
      <c r="G112" s="73">
        <f t="shared" si="5"/>
        <v>5.2799907700000004</v>
      </c>
    </row>
    <row r="113" spans="2:7" ht="15.75">
      <c r="B113" s="49">
        <v>45716</v>
      </c>
      <c r="C113" s="50">
        <v>7.71</v>
      </c>
      <c r="D113" s="50">
        <v>8.5366593300000009</v>
      </c>
      <c r="E113" s="40">
        <f t="shared" ref="E113" si="6">C113/D113-1</f>
        <v>-9.6836396773490652E-2</v>
      </c>
      <c r="F113" s="39">
        <v>80157.86</v>
      </c>
      <c r="G113" s="73">
        <f t="shared" si="5"/>
        <v>5.1801351799999997</v>
      </c>
    </row>
    <row r="114" spans="2:7" ht="15.75">
      <c r="B114" s="49">
        <v>45715</v>
      </c>
      <c r="C114" s="50">
        <v>7.7</v>
      </c>
      <c r="D114" s="50">
        <v>8.8083788999999992</v>
      </c>
      <c r="E114" s="40">
        <f t="shared" ref="E114:E154" si="7">C114/D114-1</f>
        <v>-0.12583233675381511</v>
      </c>
      <c r="F114" s="39">
        <v>190806.8</v>
      </c>
      <c r="G114" s="73">
        <f t="shared" ref="G114:G133" si="8">SUM(F114:F133)/1000000</f>
        <v>5.1796396999999992</v>
      </c>
    </row>
    <row r="115" spans="2:7" ht="15.75">
      <c r="B115" s="49">
        <v>45714</v>
      </c>
      <c r="C115" s="50">
        <v>7.74</v>
      </c>
      <c r="D115" s="50">
        <v>8.6670312999999997</v>
      </c>
      <c r="E115" s="40">
        <f t="shared" si="7"/>
        <v>-0.10696064983635167</v>
      </c>
      <c r="F115" s="39">
        <v>431144.2</v>
      </c>
      <c r="G115" s="73">
        <f t="shared" si="8"/>
        <v>5.1564287999999996</v>
      </c>
    </row>
    <row r="116" spans="2:7" ht="15.75">
      <c r="B116" s="49">
        <v>45713</v>
      </c>
      <c r="C116" s="50">
        <v>7.67</v>
      </c>
      <c r="D116" s="50">
        <v>8.6966945100000004</v>
      </c>
      <c r="E116" s="40">
        <f t="shared" si="7"/>
        <v>-0.11805571747052213</v>
      </c>
      <c r="F116" s="39">
        <v>427681.8</v>
      </c>
      <c r="G116" s="73">
        <f t="shared" si="8"/>
        <v>4.9512092999999995</v>
      </c>
    </row>
    <row r="117" spans="2:7" ht="15.75">
      <c r="B117" s="49">
        <v>45712</v>
      </c>
      <c r="C117" s="50">
        <v>7.74</v>
      </c>
      <c r="D117" s="50">
        <v>8.6764218799999995</v>
      </c>
      <c r="E117" s="40">
        <f t="shared" si="7"/>
        <v>-0.1079271954443044</v>
      </c>
      <c r="F117" s="39">
        <v>271239.59999999998</v>
      </c>
      <c r="G117" s="73">
        <f t="shared" si="8"/>
        <v>4.8324917999999997</v>
      </c>
    </row>
    <row r="118" spans="2:7" ht="15.75">
      <c r="B118" s="49">
        <v>45709</v>
      </c>
      <c r="C118" s="50">
        <v>7.54</v>
      </c>
      <c r="D118" s="50">
        <v>8.7032356699999998</v>
      </c>
      <c r="E118" s="40">
        <f t="shared" si="7"/>
        <v>-0.13365554077889286</v>
      </c>
      <c r="F118" s="39">
        <v>171170.2</v>
      </c>
      <c r="G118" s="73">
        <f t="shared" si="8"/>
        <v>4.6793568999999993</v>
      </c>
    </row>
    <row r="119" spans="2:7" ht="15.75">
      <c r="B119" s="49">
        <v>45708</v>
      </c>
      <c r="C119" s="50">
        <v>7.5</v>
      </c>
      <c r="D119" s="50">
        <v>8.6811092999999993</v>
      </c>
      <c r="E119" s="40">
        <f t="shared" si="7"/>
        <v>-0.13605511221935651</v>
      </c>
      <c r="F119" s="39">
        <v>28680.01</v>
      </c>
      <c r="G119" s="73">
        <f t="shared" si="8"/>
        <v>4.6142531000000009</v>
      </c>
    </row>
    <row r="120" spans="2:7" ht="15.75">
      <c r="B120" s="49">
        <v>45707</v>
      </c>
      <c r="C120" s="50">
        <v>7.45</v>
      </c>
      <c r="D120" s="50">
        <v>8.6736998399999994</v>
      </c>
      <c r="E120" s="40">
        <f t="shared" si="7"/>
        <v>-0.1410816448082205</v>
      </c>
      <c r="F120" s="39">
        <v>114847.6</v>
      </c>
      <c r="G120" s="73">
        <f t="shared" si="8"/>
        <v>4.6304397800000014</v>
      </c>
    </row>
    <row r="121" spans="2:7" ht="15.75">
      <c r="B121" s="49">
        <v>45706</v>
      </c>
      <c r="C121" s="50">
        <v>7.5</v>
      </c>
      <c r="D121" s="50">
        <v>8.6856539500000007</v>
      </c>
      <c r="E121" s="40">
        <f t="shared" si="7"/>
        <v>-0.13650715960195492</v>
      </c>
      <c r="F121" s="39">
        <v>217574.2</v>
      </c>
      <c r="G121" s="73">
        <f t="shared" si="8"/>
        <v>4.6978482800000005</v>
      </c>
    </row>
    <row r="122" spans="2:7" ht="15.75">
      <c r="B122" s="49">
        <v>45705</v>
      </c>
      <c r="C122" s="50">
        <v>7.63</v>
      </c>
      <c r="D122" s="50">
        <v>8.6913217800000009</v>
      </c>
      <c r="E122" s="40">
        <f t="shared" si="7"/>
        <v>-0.1221128163085915</v>
      </c>
      <c r="F122" s="39">
        <v>307812.3</v>
      </c>
      <c r="G122" s="73">
        <f t="shared" si="8"/>
        <v>4.5626217800000006</v>
      </c>
    </row>
    <row r="123" spans="2:7" ht="15.75">
      <c r="B123" s="49">
        <v>45702</v>
      </c>
      <c r="C123" s="50">
        <v>7.42</v>
      </c>
      <c r="D123" s="50">
        <v>8.6670901600000008</v>
      </c>
      <c r="E123" s="40">
        <f t="shared" si="7"/>
        <v>-0.14388798743037434</v>
      </c>
      <c r="F123" s="39">
        <v>370353.6</v>
      </c>
      <c r="G123" s="73">
        <f t="shared" si="8"/>
        <v>4.3512248299999987</v>
      </c>
    </row>
    <row r="124" spans="2:7" ht="15.75">
      <c r="B124" s="49">
        <v>45701</v>
      </c>
      <c r="C124" s="50">
        <v>7.5</v>
      </c>
      <c r="D124" s="50">
        <v>8.6335770499999995</v>
      </c>
      <c r="E124" s="40">
        <f t="shared" si="7"/>
        <v>-0.13129865447833111</v>
      </c>
      <c r="F124" s="39">
        <v>626050.5</v>
      </c>
      <c r="G124" s="73">
        <f t="shared" si="8"/>
        <v>4.1705692299999999</v>
      </c>
    </row>
    <row r="125" spans="2:7" ht="15.75">
      <c r="B125" s="49">
        <v>45700</v>
      </c>
      <c r="C125" s="50">
        <v>7.49</v>
      </c>
      <c r="D125" s="50">
        <v>8.6207662200000001</v>
      </c>
      <c r="E125" s="40">
        <f t="shared" si="7"/>
        <v>-0.1311677165513021</v>
      </c>
      <c r="F125" s="39">
        <v>309206.09999999998</v>
      </c>
      <c r="G125" s="73">
        <f t="shared" si="8"/>
        <v>3.5803714400000004</v>
      </c>
    </row>
    <row r="126" spans="2:7" ht="15.75">
      <c r="B126" s="49">
        <v>45699</v>
      </c>
      <c r="C126" s="50">
        <v>7.44</v>
      </c>
      <c r="D126" s="50">
        <v>8.6261983900000008</v>
      </c>
      <c r="E126" s="40">
        <f t="shared" si="7"/>
        <v>-0.13751114179974244</v>
      </c>
      <c r="F126" s="39">
        <v>168476.9</v>
      </c>
      <c r="G126" s="73">
        <f t="shared" si="8"/>
        <v>3.3202619800000006</v>
      </c>
    </row>
    <row r="127" spans="2:7" ht="15.75">
      <c r="B127" s="49">
        <v>45698</v>
      </c>
      <c r="C127" s="50">
        <v>7.47</v>
      </c>
      <c r="D127" s="50">
        <v>8.6105979799999997</v>
      </c>
      <c r="E127" s="40">
        <f t="shared" si="7"/>
        <v>-0.13246443309155631</v>
      </c>
      <c r="F127" s="39">
        <v>439084.79999999999</v>
      </c>
      <c r="G127" s="73">
        <f t="shared" si="8"/>
        <v>3.2074161300000004</v>
      </c>
    </row>
    <row r="128" spans="2:7" ht="15.75">
      <c r="B128" s="49">
        <v>45695</v>
      </c>
      <c r="C128" s="50">
        <v>7.49</v>
      </c>
      <c r="D128" s="50">
        <v>8.6072121300000006</v>
      </c>
      <c r="E128" s="40">
        <f t="shared" si="7"/>
        <v>-0.12979953475365325</v>
      </c>
      <c r="F128" s="39">
        <v>224481</v>
      </c>
      <c r="G128" s="73">
        <f t="shared" si="8"/>
        <v>2.9706421299999994</v>
      </c>
    </row>
    <row r="129" spans="2:7" ht="15.75">
      <c r="B129" s="49">
        <v>45694</v>
      </c>
      <c r="C129" s="50">
        <v>7.63</v>
      </c>
      <c r="D129" s="50">
        <v>8.6057284799999998</v>
      </c>
      <c r="E129" s="40">
        <f t="shared" si="7"/>
        <v>-0.11338127646806717</v>
      </c>
      <c r="F129" s="39">
        <v>160043.70000000001</v>
      </c>
      <c r="G129" s="73">
        <f t="shared" si="8"/>
        <v>2.8270936899999999</v>
      </c>
    </row>
    <row r="130" spans="2:7" ht="15.75">
      <c r="B130" s="49">
        <v>45693</v>
      </c>
      <c r="C130" s="50">
        <v>7.44</v>
      </c>
      <c r="D130" s="50">
        <v>8.5982354500000007</v>
      </c>
      <c r="E130" s="40">
        <f t="shared" si="7"/>
        <v>-0.13470617974296117</v>
      </c>
      <c r="F130" s="39">
        <v>178776.8</v>
      </c>
      <c r="G130" s="73">
        <f t="shared" si="8"/>
        <v>2.8145505899999996</v>
      </c>
    </row>
    <row r="131" spans="2:7" ht="15.75">
      <c r="B131" s="49">
        <v>45692</v>
      </c>
      <c r="C131" s="50">
        <v>7.42</v>
      </c>
      <c r="D131" s="50">
        <v>8.6089168100000002</v>
      </c>
      <c r="E131" s="40">
        <f t="shared" si="7"/>
        <v>-0.13810295025954611</v>
      </c>
      <c r="F131" s="39">
        <v>417037.2</v>
      </c>
      <c r="G131" s="73">
        <f t="shared" si="8"/>
        <v>3.0032413900000003</v>
      </c>
    </row>
    <row r="132" spans="2:7" ht="15.75">
      <c r="B132" s="49">
        <v>45691</v>
      </c>
      <c r="C132" s="50">
        <v>7.4</v>
      </c>
      <c r="D132" s="50">
        <v>8.62332681</v>
      </c>
      <c r="E132" s="40">
        <f t="shared" si="7"/>
        <v>-0.14186251280438245</v>
      </c>
      <c r="F132" s="39">
        <v>45510.01</v>
      </c>
      <c r="G132" s="73">
        <f t="shared" si="8"/>
        <v>2.8712462900000002</v>
      </c>
    </row>
    <row r="133" spans="2:7" ht="15.75">
      <c r="B133" s="49">
        <v>45688</v>
      </c>
      <c r="C133" s="50">
        <v>7.51</v>
      </c>
      <c r="D133" s="50">
        <v>8.5986042499999993</v>
      </c>
      <c r="E133" s="40">
        <f t="shared" si="7"/>
        <v>-0.12660243666871862</v>
      </c>
      <c r="F133" s="39">
        <v>79662.38</v>
      </c>
      <c r="G133" s="73">
        <f t="shared" si="8"/>
        <v>3.1074100800000002</v>
      </c>
    </row>
    <row r="134" spans="2:7" ht="15.75">
      <c r="B134" s="49">
        <v>45687</v>
      </c>
      <c r="C134" s="50">
        <v>7.55</v>
      </c>
      <c r="D134" s="50">
        <v>8.7005783399999999</v>
      </c>
      <c r="E134" s="40">
        <f t="shared" si="7"/>
        <v>-0.13224159303414762</v>
      </c>
      <c r="F134" s="39">
        <v>167595.9</v>
      </c>
      <c r="G134" s="73">
        <f t="shared" ref="G134:G155" si="9">SUM(F134:F153)/1000000</f>
        <v>3.2985144000000002</v>
      </c>
    </row>
    <row r="135" spans="2:7" ht="15.75">
      <c r="B135" s="49">
        <v>45686</v>
      </c>
      <c r="C135" s="50">
        <v>7.34</v>
      </c>
      <c r="D135" s="50">
        <v>8.6159476999999995</v>
      </c>
      <c r="E135" s="40">
        <f t="shared" si="7"/>
        <v>-0.14809139335885246</v>
      </c>
      <c r="F135" s="39">
        <v>225924.7</v>
      </c>
      <c r="G135" s="73">
        <f t="shared" si="9"/>
        <v>3.4771626000000007</v>
      </c>
    </row>
    <row r="136" spans="2:7" ht="15.75">
      <c r="B136" s="49">
        <v>45685</v>
      </c>
      <c r="C136" s="50">
        <v>7.41</v>
      </c>
      <c r="D136" s="50">
        <v>8.6165310900000005</v>
      </c>
      <c r="E136" s="40">
        <f t="shared" si="7"/>
        <v>-0.14002515367236956</v>
      </c>
      <c r="F136" s="39">
        <v>308964.3</v>
      </c>
      <c r="G136" s="73">
        <f t="shared" si="9"/>
        <v>3.2512379000000005</v>
      </c>
    </row>
    <row r="137" spans="2:7" ht="15.75">
      <c r="B137" s="49">
        <v>45684</v>
      </c>
      <c r="C137" s="50">
        <v>7.45</v>
      </c>
      <c r="D137" s="50">
        <v>8.6037085500000003</v>
      </c>
      <c r="E137" s="40">
        <f t="shared" si="7"/>
        <v>-0.13409433191457887</v>
      </c>
      <c r="F137" s="39">
        <v>118104.7</v>
      </c>
      <c r="G137" s="73">
        <f t="shared" si="9"/>
        <v>4.0341966000000005</v>
      </c>
    </row>
    <row r="138" spans="2:7" ht="15.75">
      <c r="B138" s="49">
        <v>45681</v>
      </c>
      <c r="C138" s="50">
        <v>7.65</v>
      </c>
      <c r="D138" s="50">
        <v>8.5848928900000008</v>
      </c>
      <c r="E138" s="40">
        <f t="shared" si="7"/>
        <v>-0.1088997733552387</v>
      </c>
      <c r="F138" s="39">
        <v>106066.4</v>
      </c>
      <c r="G138" s="73">
        <f t="shared" si="9"/>
        <v>4.6089624000000002</v>
      </c>
    </row>
    <row r="139" spans="2:7" ht="15.75">
      <c r="B139" s="49">
        <v>45680</v>
      </c>
      <c r="C139" s="50">
        <v>7.7</v>
      </c>
      <c r="D139" s="50">
        <v>8.5678768900000009</v>
      </c>
      <c r="E139" s="40">
        <f t="shared" si="7"/>
        <v>-0.10129427641670985</v>
      </c>
      <c r="F139" s="39">
        <v>44866.69</v>
      </c>
      <c r="G139" s="73">
        <f t="shared" si="9"/>
        <v>4.8859332999999996</v>
      </c>
    </row>
    <row r="140" spans="2:7" ht="15.75">
      <c r="B140" s="49">
        <v>45679</v>
      </c>
      <c r="C140" s="50">
        <v>7.73</v>
      </c>
      <c r="D140" s="50">
        <v>8.5775082699999992</v>
      </c>
      <c r="E140" s="40">
        <f t="shared" si="7"/>
        <v>-9.8805882002373058E-2</v>
      </c>
      <c r="F140" s="39">
        <v>182256.1</v>
      </c>
      <c r="G140" s="73">
        <f t="shared" si="9"/>
        <v>5.191698510000001</v>
      </c>
    </row>
    <row r="141" spans="2:7" ht="15.75">
      <c r="B141" s="49">
        <v>45678</v>
      </c>
      <c r="C141" s="50">
        <v>7.6</v>
      </c>
      <c r="D141" s="50">
        <v>8.5665686799999996</v>
      </c>
      <c r="E141" s="40">
        <f t="shared" si="7"/>
        <v>-0.11283031936189414</v>
      </c>
      <c r="F141" s="39">
        <v>82347.7</v>
      </c>
      <c r="G141" s="73">
        <f t="shared" si="9"/>
        <v>5.2463769100000004</v>
      </c>
    </row>
    <row r="142" spans="2:7" ht="15.75">
      <c r="B142" s="49">
        <v>45677</v>
      </c>
      <c r="C142" s="50">
        <v>7.75</v>
      </c>
      <c r="D142" s="50">
        <v>8.5903098199999999</v>
      </c>
      <c r="E142" s="40">
        <f t="shared" si="7"/>
        <v>-9.7820665099131454E-2</v>
      </c>
      <c r="F142" s="39">
        <v>96415.35</v>
      </c>
      <c r="G142" s="73">
        <f t="shared" si="9"/>
        <v>5.2501124100000007</v>
      </c>
    </row>
    <row r="143" spans="2:7" ht="15.75">
      <c r="B143" s="49">
        <v>45674</v>
      </c>
      <c r="C143" s="50">
        <v>7.79</v>
      </c>
      <c r="D143" s="50">
        <v>8.5923248000000001</v>
      </c>
      <c r="E143" s="40">
        <f t="shared" si="7"/>
        <v>-9.3376917036469553E-2</v>
      </c>
      <c r="F143" s="39">
        <v>189698</v>
      </c>
      <c r="G143" s="73">
        <f t="shared" si="9"/>
        <v>5.3346998600000006</v>
      </c>
    </row>
    <row r="144" spans="2:7" ht="15.75">
      <c r="B144" s="49">
        <v>45673</v>
      </c>
      <c r="C144" s="50">
        <v>7.81</v>
      </c>
      <c r="D144" s="50">
        <v>8.6082920299999994</v>
      </c>
      <c r="E144" s="40">
        <f t="shared" si="7"/>
        <v>-9.2735240302947775E-2</v>
      </c>
      <c r="F144" s="39">
        <v>35852.71</v>
      </c>
      <c r="G144" s="73">
        <f t="shared" si="9"/>
        <v>6.3523128600000005</v>
      </c>
    </row>
    <row r="145" spans="2:7" ht="15.75">
      <c r="B145" s="49">
        <v>45672</v>
      </c>
      <c r="C145" s="50">
        <v>7.77</v>
      </c>
      <c r="D145" s="50">
        <v>8.6174465300000005</v>
      </c>
      <c r="E145" s="40">
        <f t="shared" si="7"/>
        <v>-9.8340793534346549E-2</v>
      </c>
      <c r="F145" s="39">
        <v>49096.639999999999</v>
      </c>
      <c r="G145" s="73">
        <f t="shared" si="9"/>
        <v>6.44434445</v>
      </c>
    </row>
    <row r="146" spans="2:7" ht="15.75">
      <c r="B146" s="49">
        <v>45671</v>
      </c>
      <c r="C146" s="50">
        <v>7.79</v>
      </c>
      <c r="D146" s="50">
        <v>8.5943451599999996</v>
      </c>
      <c r="E146" s="40">
        <f t="shared" si="7"/>
        <v>-9.3590046132147608E-2</v>
      </c>
      <c r="F146" s="39">
        <v>55631.05</v>
      </c>
      <c r="G146" s="73">
        <f t="shared" si="9"/>
        <v>6.5408498100000001</v>
      </c>
    </row>
    <row r="147" spans="2:7" ht="15.75">
      <c r="B147" s="49">
        <v>45670</v>
      </c>
      <c r="C147" s="50">
        <v>7.81</v>
      </c>
      <c r="D147" s="50">
        <v>8.5770236299999993</v>
      </c>
      <c r="E147" s="40">
        <f t="shared" si="7"/>
        <v>-8.9427715614210035E-2</v>
      </c>
      <c r="F147" s="39">
        <v>202310.8</v>
      </c>
      <c r="G147" s="73">
        <f t="shared" si="9"/>
        <v>6.7337187599999995</v>
      </c>
    </row>
    <row r="148" spans="2:7" ht="15.75">
      <c r="B148" s="49">
        <v>45667</v>
      </c>
      <c r="C148" s="50">
        <v>7.7</v>
      </c>
      <c r="D148" s="50">
        <v>8.5816638600000008</v>
      </c>
      <c r="E148" s="40">
        <f t="shared" si="7"/>
        <v>-0.10273810235210035</v>
      </c>
      <c r="F148" s="39">
        <v>80932.56</v>
      </c>
      <c r="G148" s="73">
        <f t="shared" si="9"/>
        <v>6.6841835599999992</v>
      </c>
    </row>
    <row r="149" spans="2:7" ht="15.75">
      <c r="B149" s="49">
        <v>45666</v>
      </c>
      <c r="C149" s="50">
        <v>7.74</v>
      </c>
      <c r="D149" s="50">
        <v>8.5934288700000003</v>
      </c>
      <c r="E149" s="40">
        <f t="shared" si="7"/>
        <v>-9.9311797759722431E-2</v>
      </c>
      <c r="F149" s="39">
        <v>147500.6</v>
      </c>
      <c r="G149" s="73">
        <f t="shared" si="9"/>
        <v>6.667326619999999</v>
      </c>
    </row>
    <row r="150" spans="2:7" ht="15.75">
      <c r="B150" s="49">
        <v>45665</v>
      </c>
      <c r="C150" s="50">
        <v>7.86</v>
      </c>
      <c r="D150" s="50">
        <v>8.5876966699999997</v>
      </c>
      <c r="E150" s="40">
        <f t="shared" si="7"/>
        <v>-8.4737118457165916E-2</v>
      </c>
      <c r="F150" s="39">
        <v>367467.6</v>
      </c>
      <c r="G150" s="73">
        <f t="shared" si="9"/>
        <v>6.9612613199999993</v>
      </c>
    </row>
    <row r="151" spans="2:7" ht="15.75">
      <c r="B151" s="49">
        <v>45664</v>
      </c>
      <c r="C151" s="50">
        <v>7.72</v>
      </c>
      <c r="D151" s="50">
        <v>8.5764924199999992</v>
      </c>
      <c r="E151" s="40">
        <f t="shared" si="7"/>
        <v>-9.9865117119755986E-2</v>
      </c>
      <c r="F151" s="39">
        <v>285042.09999999998</v>
      </c>
      <c r="G151" s="73">
        <f t="shared" si="9"/>
        <v>6.7192703199999988</v>
      </c>
    </row>
    <row r="152" spans="2:7" ht="15.75">
      <c r="B152" s="49">
        <v>45663</v>
      </c>
      <c r="C152" s="50">
        <v>7.98</v>
      </c>
      <c r="D152" s="50">
        <v>8.5868055000000005</v>
      </c>
      <c r="E152" s="40">
        <f t="shared" si="7"/>
        <v>-7.0667199810220516E-2</v>
      </c>
      <c r="F152" s="39">
        <v>281673.8</v>
      </c>
      <c r="G152" s="73">
        <f t="shared" si="9"/>
        <v>6.7376317199999987</v>
      </c>
    </row>
    <row r="153" spans="2:7" ht="15.75">
      <c r="B153" s="49">
        <v>45660</v>
      </c>
      <c r="C153" s="50">
        <v>7.7</v>
      </c>
      <c r="D153" s="50">
        <v>8.5601107899999995</v>
      </c>
      <c r="E153" s="40">
        <f t="shared" si="7"/>
        <v>-0.10047893200223401</v>
      </c>
      <c r="F153" s="39">
        <v>270766.7</v>
      </c>
      <c r="G153" s="73">
        <f t="shared" si="9"/>
        <v>6.4898192499999992</v>
      </c>
    </row>
    <row r="154" spans="2:7" ht="15.75">
      <c r="B154" s="49">
        <v>45659</v>
      </c>
      <c r="C154" s="50">
        <v>7.48</v>
      </c>
      <c r="D154" s="50">
        <v>8.5458959799999992</v>
      </c>
      <c r="E154" s="40">
        <f t="shared" si="7"/>
        <v>-0.12472606529432606</v>
      </c>
      <c r="F154" s="39">
        <v>346244.1</v>
      </c>
      <c r="G154" s="73">
        <f t="shared" si="9"/>
        <v>6.3363440499999992</v>
      </c>
    </row>
    <row r="155" spans="2:7" ht="15.75">
      <c r="B155" s="49">
        <v>45657</v>
      </c>
      <c r="C155" s="50">
        <v>7.85</v>
      </c>
      <c r="D155" s="50">
        <v>8.5149983999999996</v>
      </c>
      <c r="E155" s="40">
        <f t="shared" ref="E155" si="10">C155/D155-1</f>
        <v>-7.8097301815112541E-2</v>
      </c>
      <c r="F155" s="39"/>
      <c r="G155" s="73">
        <f t="shared" si="9"/>
        <v>6.4312954499999986</v>
      </c>
    </row>
    <row r="156" spans="2:7" ht="15.75">
      <c r="B156" s="49">
        <v>45656</v>
      </c>
      <c r="C156" s="50">
        <v>7.85</v>
      </c>
      <c r="D156" s="50">
        <v>8.5106026999999997</v>
      </c>
      <c r="E156" s="40">
        <f t="shared" ref="E156:E216" si="11">C156/D156-1</f>
        <v>-7.7621141919831382E-2</v>
      </c>
      <c r="F156" s="39">
        <v>1091923</v>
      </c>
      <c r="G156" s="73">
        <f t="shared" ref="G156:G175" si="12">SUM(F156:F175)/1000000</f>
        <v>6.547550949999998</v>
      </c>
    </row>
    <row r="157" spans="2:7" ht="15.75">
      <c r="B157" s="49">
        <v>45653</v>
      </c>
      <c r="C157" s="50">
        <v>7.89</v>
      </c>
      <c r="D157" s="50">
        <v>8.6200948499999992</v>
      </c>
      <c r="E157" s="40">
        <f t="shared" si="11"/>
        <v>-8.4696846462193998E-2</v>
      </c>
      <c r="F157" s="39">
        <v>692870.5</v>
      </c>
      <c r="G157" s="73">
        <f t="shared" si="12"/>
        <v>5.627926350000001</v>
      </c>
    </row>
    <row r="158" spans="2:7" ht="15.75">
      <c r="B158" s="49">
        <v>45652</v>
      </c>
      <c r="C158" s="50">
        <v>7.35</v>
      </c>
      <c r="D158" s="50">
        <v>8.6421029699999998</v>
      </c>
      <c r="E158" s="40">
        <f t="shared" si="11"/>
        <v>-0.14951256360695742</v>
      </c>
      <c r="F158" s="39">
        <v>383037.3</v>
      </c>
      <c r="G158" s="73">
        <f t="shared" si="12"/>
        <v>4.9953672100000013</v>
      </c>
    </row>
    <row r="159" spans="2:7" ht="15.75">
      <c r="B159" s="49">
        <v>45649</v>
      </c>
      <c r="C159" s="50">
        <v>7.31</v>
      </c>
      <c r="D159" s="50">
        <v>8.63520149</v>
      </c>
      <c r="E159" s="40">
        <f t="shared" si="11"/>
        <v>-0.15346503396992539</v>
      </c>
      <c r="F159" s="39">
        <v>350631.9</v>
      </c>
      <c r="G159" s="73">
        <f t="shared" si="12"/>
        <v>5.6769209100000007</v>
      </c>
    </row>
    <row r="160" spans="2:7" ht="15.75">
      <c r="B160" s="49">
        <v>45646</v>
      </c>
      <c r="C160" s="50">
        <v>7.26</v>
      </c>
      <c r="D160" s="50">
        <v>8.6517720499999999</v>
      </c>
      <c r="E160" s="40">
        <f t="shared" si="11"/>
        <v>-0.16086554776948847</v>
      </c>
      <c r="F160" s="39">
        <v>236934.5</v>
      </c>
      <c r="G160" s="73">
        <f t="shared" si="12"/>
        <v>5.4193288200000005</v>
      </c>
    </row>
    <row r="161" spans="2:7" ht="15.75">
      <c r="B161" s="49">
        <v>45645</v>
      </c>
      <c r="C161" s="50">
        <v>7.26</v>
      </c>
      <c r="D161" s="50">
        <v>8.5877419699999997</v>
      </c>
      <c r="E161" s="40">
        <f t="shared" si="11"/>
        <v>-0.15460897342261437</v>
      </c>
      <c r="F161" s="39">
        <v>86083.199999999997</v>
      </c>
      <c r="G161" s="73">
        <f t="shared" si="12"/>
        <v>5.4056784199999992</v>
      </c>
    </row>
    <row r="162" spans="2:7" ht="15.75">
      <c r="B162" s="49">
        <v>45644</v>
      </c>
      <c r="C162" s="50">
        <v>7.37</v>
      </c>
      <c r="D162" s="50">
        <v>8.4995079800000006</v>
      </c>
      <c r="E162" s="40">
        <f t="shared" si="11"/>
        <v>-0.13289098412023614</v>
      </c>
      <c r="F162" s="39">
        <v>181002.8</v>
      </c>
      <c r="G162" s="73">
        <f t="shared" si="12"/>
        <v>5.5124943199999992</v>
      </c>
    </row>
    <row r="163" spans="2:7" ht="15.75">
      <c r="B163" s="49">
        <v>45643</v>
      </c>
      <c r="C163" s="50">
        <v>7.59</v>
      </c>
      <c r="D163" s="50">
        <v>8.5904458100000003</v>
      </c>
      <c r="E163" s="40">
        <f t="shared" si="11"/>
        <v>-0.11646028996951441</v>
      </c>
      <c r="F163" s="39">
        <v>1207311</v>
      </c>
      <c r="G163" s="73">
        <f t="shared" si="12"/>
        <v>5.3414808499999991</v>
      </c>
    </row>
    <row r="164" spans="2:7" ht="15.75">
      <c r="B164" s="49">
        <v>45642</v>
      </c>
      <c r="C164" s="50">
        <v>7.55</v>
      </c>
      <c r="D164" s="50">
        <v>8.6223988400000007</v>
      </c>
      <c r="E164" s="40">
        <f t="shared" si="11"/>
        <v>-0.12437360645219242</v>
      </c>
      <c r="F164" s="39">
        <v>127884.3</v>
      </c>
      <c r="G164" s="73">
        <f t="shared" si="12"/>
        <v>4.2814023499999996</v>
      </c>
    </row>
    <row r="165" spans="2:7" ht="15.75">
      <c r="B165" s="49">
        <v>45639</v>
      </c>
      <c r="C165" s="50">
        <v>7.61</v>
      </c>
      <c r="D165" s="50">
        <v>8.67917877</v>
      </c>
      <c r="E165" s="40">
        <f t="shared" si="11"/>
        <v>-0.12318893277042153</v>
      </c>
      <c r="F165" s="39">
        <v>145602</v>
      </c>
      <c r="G165" s="73">
        <f t="shared" si="12"/>
        <v>4.20562959</v>
      </c>
    </row>
    <row r="166" spans="2:7" ht="15.75">
      <c r="B166" s="49">
        <v>45638</v>
      </c>
      <c r="C166" s="50">
        <v>7.73</v>
      </c>
      <c r="D166" s="50">
        <v>8.7202502699999993</v>
      </c>
      <c r="E166" s="40">
        <f t="shared" si="11"/>
        <v>-0.11355755159994951</v>
      </c>
      <c r="F166" s="39">
        <v>248500</v>
      </c>
      <c r="G166" s="73">
        <f t="shared" si="12"/>
        <v>4.1231335100000006</v>
      </c>
    </row>
    <row r="167" spans="2:7" ht="15.75">
      <c r="B167" s="49">
        <v>45637</v>
      </c>
      <c r="C167" s="50">
        <v>7.59</v>
      </c>
      <c r="D167" s="50">
        <v>8.7760340800000005</v>
      </c>
      <c r="E167" s="40">
        <f t="shared" si="11"/>
        <v>-0.13514465294783817</v>
      </c>
      <c r="F167" s="39">
        <v>152775.6</v>
      </c>
      <c r="G167" s="73">
        <f t="shared" si="12"/>
        <v>4.00156461</v>
      </c>
    </row>
    <row r="168" spans="2:7" ht="15.75">
      <c r="B168" s="49">
        <v>45636</v>
      </c>
      <c r="C168" s="50">
        <v>7.64</v>
      </c>
      <c r="D168" s="50">
        <v>8.7187712000000008</v>
      </c>
      <c r="E168" s="40">
        <f t="shared" si="11"/>
        <v>-0.12372972925359038</v>
      </c>
      <c r="F168" s="39">
        <v>64075.62</v>
      </c>
      <c r="G168" s="73">
        <f t="shared" si="12"/>
        <v>4.2468435100000006</v>
      </c>
    </row>
    <row r="169" spans="2:7" ht="15.75">
      <c r="B169" s="49">
        <v>45635</v>
      </c>
      <c r="C169" s="50">
        <v>7.7</v>
      </c>
      <c r="D169" s="50">
        <v>8.6794061100000004</v>
      </c>
      <c r="E169" s="40">
        <f t="shared" si="11"/>
        <v>-0.11284252604237233</v>
      </c>
      <c r="F169" s="39">
        <v>441435.3</v>
      </c>
      <c r="G169" s="73">
        <f t="shared" si="12"/>
        <v>4.2180553300000012</v>
      </c>
    </row>
    <row r="170" spans="2:7" ht="15.75">
      <c r="B170" s="49">
        <v>45632</v>
      </c>
      <c r="C170" s="50">
        <v>7.65</v>
      </c>
      <c r="D170" s="50">
        <v>8.6889271499999996</v>
      </c>
      <c r="E170" s="40">
        <f t="shared" si="11"/>
        <v>-0.11956909432714014</v>
      </c>
      <c r="F170" s="39">
        <v>125476.6</v>
      </c>
      <c r="G170" s="73">
        <f t="shared" si="12"/>
        <v>4.0538881300000007</v>
      </c>
    </row>
    <row r="171" spans="2:7" ht="15.75">
      <c r="B171" s="49">
        <v>45631</v>
      </c>
      <c r="C171" s="50">
        <v>7.68</v>
      </c>
      <c r="D171" s="50">
        <v>8.7844338700000009</v>
      </c>
      <c r="E171" s="40">
        <f t="shared" si="11"/>
        <v>-0.12572624330086746</v>
      </c>
      <c r="F171" s="39">
        <v>303403.5</v>
      </c>
      <c r="G171" s="73">
        <f t="shared" si="12"/>
        <v>4.0748333299999997</v>
      </c>
    </row>
    <row r="172" spans="2:7" ht="15.75">
      <c r="B172" s="49">
        <v>45630</v>
      </c>
      <c r="C172" s="50">
        <v>7.78</v>
      </c>
      <c r="D172" s="50">
        <v>8.7930218</v>
      </c>
      <c r="E172" s="40">
        <f t="shared" si="11"/>
        <v>-0.11520747054215197</v>
      </c>
      <c r="F172" s="39">
        <v>33861.33</v>
      </c>
      <c r="G172" s="73">
        <f t="shared" si="12"/>
        <v>4.44534553</v>
      </c>
    </row>
    <row r="173" spans="2:7" ht="15.75">
      <c r="B173" s="49">
        <v>45629</v>
      </c>
      <c r="C173" s="50">
        <v>7.89</v>
      </c>
      <c r="D173" s="50">
        <v>8.7758072600000006</v>
      </c>
      <c r="E173" s="40">
        <f t="shared" si="11"/>
        <v>-0.10093741051464256</v>
      </c>
      <c r="F173" s="39">
        <v>117291.5</v>
      </c>
      <c r="G173" s="73">
        <f t="shared" si="12"/>
        <v>5.6031642000000002</v>
      </c>
    </row>
    <row r="174" spans="2:7" ht="15.75">
      <c r="B174" s="49">
        <v>45628</v>
      </c>
      <c r="C174" s="50">
        <v>7.9</v>
      </c>
      <c r="D174" s="50">
        <v>8.8082800399999996</v>
      </c>
      <c r="E174" s="40">
        <f t="shared" si="11"/>
        <v>-0.1031166170779465</v>
      </c>
      <c r="F174" s="39">
        <v>441195.5</v>
      </c>
      <c r="G174" s="73">
        <f t="shared" si="12"/>
        <v>5.8284811000000003</v>
      </c>
    </row>
    <row r="175" spans="2:7" ht="15.75">
      <c r="B175" s="49">
        <v>45625</v>
      </c>
      <c r="C175" s="50">
        <v>8.0399999999999991</v>
      </c>
      <c r="D175" s="50">
        <v>8.7325653699999997</v>
      </c>
      <c r="E175" s="40">
        <f t="shared" ref="E175" si="13">C175/D175-1</f>
        <v>-7.9308352203036558E-2</v>
      </c>
      <c r="F175" s="39">
        <v>116255.5</v>
      </c>
      <c r="G175" s="73">
        <f t="shared" si="12"/>
        <v>5.797626300000001</v>
      </c>
    </row>
    <row r="176" spans="2:7" ht="15.75">
      <c r="B176" s="49">
        <v>45624</v>
      </c>
      <c r="C176" s="50">
        <v>8.11</v>
      </c>
      <c r="D176" s="50">
        <v>8.8043905599999999</v>
      </c>
      <c r="E176" s="40">
        <f t="shared" si="11"/>
        <v>-7.8868668452163782E-2</v>
      </c>
      <c r="F176" s="39">
        <v>172298.4</v>
      </c>
      <c r="G176" s="73">
        <f t="shared" ref="G176:G194" si="14">SUM(F176:F195)/1000000</f>
        <v>6.057564600000001</v>
      </c>
    </row>
    <row r="177" spans="2:7" ht="15.75">
      <c r="B177" s="49">
        <v>45623</v>
      </c>
      <c r="C177" s="50">
        <v>8.2100000000000009</v>
      </c>
      <c r="D177" s="50">
        <v>8.8319129699999994</v>
      </c>
      <c r="E177" s="40">
        <f t="shared" si="11"/>
        <v>-7.041656457808132E-2</v>
      </c>
      <c r="F177" s="39">
        <v>60311.360000000001</v>
      </c>
      <c r="G177" s="73">
        <f t="shared" si="14"/>
        <v>6.0913886000000019</v>
      </c>
    </row>
    <row r="178" spans="2:7" ht="15.75">
      <c r="B178" s="49">
        <v>45622</v>
      </c>
      <c r="C178" s="50">
        <v>8.16</v>
      </c>
      <c r="D178" s="50">
        <v>8.8808551999999992</v>
      </c>
      <c r="E178" s="40">
        <f t="shared" si="11"/>
        <v>-8.1169570245892442E-2</v>
      </c>
      <c r="F178" s="39">
        <v>1064591</v>
      </c>
      <c r="G178" s="73">
        <f t="shared" si="14"/>
        <v>6.5871404400000015</v>
      </c>
    </row>
    <row r="179" spans="2:7" ht="15.75">
      <c r="B179" s="49">
        <v>45621</v>
      </c>
      <c r="C179" s="50">
        <v>8.18</v>
      </c>
      <c r="D179" s="50">
        <v>8.8839276100000006</v>
      </c>
      <c r="E179" s="40">
        <f t="shared" si="11"/>
        <v>-7.9236081258433511E-2</v>
      </c>
      <c r="F179" s="39">
        <v>93039.81</v>
      </c>
      <c r="G179" s="73">
        <f t="shared" si="14"/>
        <v>5.822409340000001</v>
      </c>
    </row>
    <row r="180" spans="2:7" ht="15.75">
      <c r="B180" s="49">
        <v>45618</v>
      </c>
      <c r="C180" s="50">
        <v>8.24</v>
      </c>
      <c r="D180" s="50">
        <v>8.8711418599999998</v>
      </c>
      <c r="E180" s="40">
        <f t="shared" si="11"/>
        <v>-7.1145504148211192E-2</v>
      </c>
      <c r="F180" s="39">
        <v>223284.1</v>
      </c>
      <c r="G180" s="73">
        <f t="shared" si="14"/>
        <v>6.1228588300000002</v>
      </c>
    </row>
    <row r="181" spans="2:7" ht="15.75">
      <c r="B181" s="49">
        <v>45617</v>
      </c>
      <c r="C181" s="50">
        <v>8.17</v>
      </c>
      <c r="D181" s="50">
        <v>8.8923563699999999</v>
      </c>
      <c r="E181" s="40">
        <f t="shared" si="11"/>
        <v>-8.1233403154759132E-2</v>
      </c>
      <c r="F181" s="39">
        <v>192899.1</v>
      </c>
      <c r="G181" s="73">
        <f t="shared" si="14"/>
        <v>6.4140771300000008</v>
      </c>
    </row>
    <row r="182" spans="2:7" ht="15.75">
      <c r="B182" s="49">
        <v>45615</v>
      </c>
      <c r="C182" s="50">
        <v>8.1</v>
      </c>
      <c r="D182" s="50">
        <v>8.8651377</v>
      </c>
      <c r="E182" s="40">
        <f t="shared" si="11"/>
        <v>-8.6308608607399306E-2</v>
      </c>
      <c r="F182" s="39">
        <v>9989.33</v>
      </c>
      <c r="G182" s="73">
        <f t="shared" si="14"/>
        <v>6.8828758300000006</v>
      </c>
    </row>
    <row r="183" spans="2:7" ht="15.75">
      <c r="B183" s="49">
        <v>45614</v>
      </c>
      <c r="C183" s="50">
        <v>8.15</v>
      </c>
      <c r="D183" s="50">
        <v>8.84876927</v>
      </c>
      <c r="E183" s="40">
        <f t="shared" si="11"/>
        <v>-7.8967961382950591E-2</v>
      </c>
      <c r="F183" s="39">
        <v>147232.5</v>
      </c>
      <c r="G183" s="73">
        <f t="shared" si="14"/>
        <v>7.2062375000000012</v>
      </c>
    </row>
    <row r="184" spans="2:7" ht="15.75">
      <c r="B184" s="49">
        <v>45610</v>
      </c>
      <c r="C184" s="50">
        <v>8.1199999999999992</v>
      </c>
      <c r="D184" s="50">
        <v>8.8478818799999992</v>
      </c>
      <c r="E184" s="40">
        <f t="shared" si="11"/>
        <v>-8.226622934979777E-2</v>
      </c>
      <c r="F184" s="39">
        <v>52111.54</v>
      </c>
      <c r="G184" s="73">
        <f t="shared" si="14"/>
        <v>7.5419521999999999</v>
      </c>
    </row>
    <row r="185" spans="2:7" ht="15.75">
      <c r="B185" s="49">
        <v>45609</v>
      </c>
      <c r="C185" s="50">
        <v>8.11</v>
      </c>
      <c r="D185" s="50">
        <v>8.8322643500000009</v>
      </c>
      <c r="E185" s="40">
        <f t="shared" si="11"/>
        <v>-8.177567171661948E-2</v>
      </c>
      <c r="F185" s="39">
        <v>63105.919999999998</v>
      </c>
      <c r="G185" s="73">
        <f t="shared" si="14"/>
        <v>8.1229739599999995</v>
      </c>
    </row>
    <row r="186" spans="2:7" ht="15.75">
      <c r="B186" s="49">
        <v>45608</v>
      </c>
      <c r="C186" s="50">
        <v>8.1</v>
      </c>
      <c r="D186" s="50">
        <v>8.8342318599999992</v>
      </c>
      <c r="E186" s="40">
        <f t="shared" si="11"/>
        <v>-8.3112133758282414E-2</v>
      </c>
      <c r="F186" s="39">
        <v>126931.1</v>
      </c>
      <c r="G186" s="73">
        <f t="shared" si="14"/>
        <v>8.383389639999999</v>
      </c>
    </row>
    <row r="187" spans="2:7" ht="15.75">
      <c r="B187" s="49">
        <v>45607</v>
      </c>
      <c r="C187" s="50">
        <v>8.14</v>
      </c>
      <c r="D187" s="50">
        <v>8.8863953799999997</v>
      </c>
      <c r="E187" s="40">
        <f t="shared" si="11"/>
        <v>-8.399304195713142E-2</v>
      </c>
      <c r="F187" s="39">
        <v>398054.5</v>
      </c>
      <c r="G187" s="73">
        <f t="shared" si="14"/>
        <v>8.6880888400000007</v>
      </c>
    </row>
    <row r="188" spans="2:7" ht="15.75">
      <c r="B188" s="49">
        <v>45604</v>
      </c>
      <c r="C188" s="50">
        <v>8.08</v>
      </c>
      <c r="D188" s="50">
        <v>8.8913736300000004</v>
      </c>
      <c r="E188" s="40">
        <f t="shared" si="11"/>
        <v>-9.1254024829457103E-2</v>
      </c>
      <c r="F188" s="39">
        <v>35287.440000000002</v>
      </c>
      <c r="G188" s="73">
        <f t="shared" si="14"/>
        <v>8.4498958399999999</v>
      </c>
    </row>
    <row r="189" spans="2:7" ht="15.75">
      <c r="B189" s="49">
        <v>45603</v>
      </c>
      <c r="C189" s="50">
        <v>8.07</v>
      </c>
      <c r="D189" s="50">
        <v>8.8772275799999996</v>
      </c>
      <c r="E189" s="40">
        <f t="shared" si="11"/>
        <v>-9.0932396711181251E-2</v>
      </c>
      <c r="F189" s="39">
        <v>277268.09999999998</v>
      </c>
      <c r="G189" s="73">
        <f t="shared" si="14"/>
        <v>9.3371260999999972</v>
      </c>
    </row>
    <row r="190" spans="2:7" ht="15.75">
      <c r="B190" s="49">
        <v>45602</v>
      </c>
      <c r="C190" s="50">
        <v>8.08</v>
      </c>
      <c r="D190" s="50">
        <v>8.8496902500000001</v>
      </c>
      <c r="E190" s="40">
        <f t="shared" si="11"/>
        <v>-8.697369379679698E-2</v>
      </c>
      <c r="F190" s="39">
        <v>146421.79999999999</v>
      </c>
      <c r="G190" s="73">
        <f t="shared" si="14"/>
        <v>9.2402024000000011</v>
      </c>
    </row>
    <row r="191" spans="2:7" ht="15.75">
      <c r="B191" s="49">
        <v>45601</v>
      </c>
      <c r="C191" s="50">
        <v>8.1199999999999992</v>
      </c>
      <c r="D191" s="50">
        <v>8.8436287760940004</v>
      </c>
      <c r="E191" s="40">
        <f t="shared" si="11"/>
        <v>-8.1824870131377181E-2</v>
      </c>
      <c r="F191" s="39">
        <v>673915.7</v>
      </c>
      <c r="G191" s="73">
        <f t="shared" si="14"/>
        <v>9.2720263999999997</v>
      </c>
    </row>
    <row r="192" spans="2:7" ht="15.75">
      <c r="B192" s="49">
        <v>45600</v>
      </c>
      <c r="C192" s="50">
        <v>8.1199999999999992</v>
      </c>
      <c r="D192" s="50">
        <v>8.8338219700000007</v>
      </c>
      <c r="E192" s="40">
        <f t="shared" si="11"/>
        <v>-8.0805564389249462E-2</v>
      </c>
      <c r="F192" s="39">
        <v>1191680</v>
      </c>
      <c r="G192" s="73">
        <f t="shared" si="14"/>
        <v>8.6312031000000005</v>
      </c>
    </row>
    <row r="193" spans="2:7" ht="15.75">
      <c r="B193" s="49">
        <v>45597</v>
      </c>
      <c r="C193" s="50">
        <v>8.3000000000000007</v>
      </c>
      <c r="D193" s="50">
        <v>8.7792595900000006</v>
      </c>
      <c r="E193" s="40">
        <f t="shared" si="11"/>
        <v>-5.458997824211731E-2</v>
      </c>
      <c r="F193" s="39">
        <v>342608.4</v>
      </c>
      <c r="G193" s="73">
        <f t="shared" si="14"/>
        <v>7.7009470000000002</v>
      </c>
    </row>
    <row r="194" spans="2:7" ht="15.75">
      <c r="B194" s="49">
        <v>45596</v>
      </c>
      <c r="C194" s="50">
        <v>8.25</v>
      </c>
      <c r="D194" s="50">
        <v>8.8051403700000002</v>
      </c>
      <c r="E194" s="40">
        <f t="shared" ref="E194" si="15">C194/D194-1</f>
        <v>-6.3047304946031169E-2</v>
      </c>
      <c r="F194" s="39">
        <v>410340.7</v>
      </c>
      <c r="G194" s="73">
        <f t="shared" si="14"/>
        <v>7.4051966400000007</v>
      </c>
    </row>
    <row r="195" spans="2:7" ht="15.75">
      <c r="B195" s="49">
        <v>45595</v>
      </c>
      <c r="C195" s="50">
        <v>8.27</v>
      </c>
      <c r="D195" s="50">
        <v>8.88068788</v>
      </c>
      <c r="E195" s="40">
        <f t="shared" si="11"/>
        <v>-6.8765830783819926E-2</v>
      </c>
      <c r="F195" s="39">
        <v>376193.8</v>
      </c>
      <c r="G195" s="73">
        <f t="shared" ref="G195:G217" si="16">SUM(F195:F214)/1000000</f>
        <v>7.4976830400000001</v>
      </c>
    </row>
    <row r="196" spans="2:7" ht="15.75">
      <c r="B196" s="49">
        <v>45594</v>
      </c>
      <c r="C196" s="50">
        <v>8.3000000000000007</v>
      </c>
      <c r="D196" s="50">
        <v>8.8747505899999997</v>
      </c>
      <c r="E196" s="40">
        <f t="shared" si="11"/>
        <v>-6.4762449848182024E-2</v>
      </c>
      <c r="F196" s="39">
        <v>206122.4</v>
      </c>
      <c r="G196" s="73">
        <f t="shared" si="16"/>
        <v>7.2758560399999999</v>
      </c>
    </row>
    <row r="197" spans="2:7" ht="15.75">
      <c r="B197" s="49">
        <v>45593</v>
      </c>
      <c r="C197" s="50">
        <v>8.3000000000000007</v>
      </c>
      <c r="D197" s="50">
        <v>8.8910636400000005</v>
      </c>
      <c r="E197" s="40">
        <f t="shared" si="11"/>
        <v>-6.6478394929135765E-2</v>
      </c>
      <c r="F197" s="39">
        <v>556063.19999999995</v>
      </c>
      <c r="G197" s="73">
        <f t="shared" si="16"/>
        <v>7.38172534</v>
      </c>
    </row>
    <row r="198" spans="2:7" ht="15.75">
      <c r="B198" s="49">
        <v>45590</v>
      </c>
      <c r="C198" s="50">
        <v>8.3699999999999992</v>
      </c>
      <c r="D198" s="50">
        <v>8.8984372599999997</v>
      </c>
      <c r="E198" s="40">
        <f t="shared" si="11"/>
        <v>-5.9385400442773961E-2</v>
      </c>
      <c r="F198" s="39">
        <v>299859.90000000002</v>
      </c>
      <c r="G198" s="73">
        <f t="shared" si="16"/>
        <v>6.8484731200000022</v>
      </c>
    </row>
    <row r="199" spans="2:7" ht="15.75">
      <c r="B199" s="49">
        <v>45589</v>
      </c>
      <c r="C199" s="50">
        <v>8.1</v>
      </c>
      <c r="D199" s="50">
        <v>8.9193169599999997</v>
      </c>
      <c r="E199" s="40">
        <f t="shared" si="11"/>
        <v>-9.1858711118166125E-2</v>
      </c>
      <c r="F199" s="39">
        <v>393489.3</v>
      </c>
      <c r="G199" s="73">
        <f t="shared" si="16"/>
        <v>6.6180070300000002</v>
      </c>
    </row>
    <row r="200" spans="2:7" ht="15.75">
      <c r="B200" s="49">
        <v>45588</v>
      </c>
      <c r="C200" s="50">
        <v>8.1999999999999993</v>
      </c>
      <c r="D200" s="50">
        <v>8.8657722000000003</v>
      </c>
      <c r="E200" s="40">
        <f t="shared" si="11"/>
        <v>-7.5094665752860279E-2</v>
      </c>
      <c r="F200" s="39">
        <v>514502.40000000002</v>
      </c>
      <c r="G200" s="73">
        <f t="shared" si="16"/>
        <v>6.3350197300000008</v>
      </c>
    </row>
    <row r="201" spans="2:7" ht="15.75">
      <c r="B201" s="49">
        <v>45587</v>
      </c>
      <c r="C201" s="50">
        <v>8.27</v>
      </c>
      <c r="D201" s="50">
        <v>8.8796808400000007</v>
      </c>
      <c r="E201" s="40">
        <f t="shared" si="11"/>
        <v>-6.8660219999528871E-2</v>
      </c>
      <c r="F201" s="39">
        <v>661697.80000000005</v>
      </c>
      <c r="G201" s="73">
        <f t="shared" si="16"/>
        <v>6.0440760300000003</v>
      </c>
    </row>
    <row r="202" spans="2:7" ht="15.75">
      <c r="B202" s="49">
        <v>45586</v>
      </c>
      <c r="C202" s="50">
        <v>8.3800000000000008</v>
      </c>
      <c r="D202" s="50">
        <v>8.8793697100000006</v>
      </c>
      <c r="E202" s="40">
        <f t="shared" si="11"/>
        <v>-5.6239319491067752E-2</v>
      </c>
      <c r="F202" s="39">
        <v>333351</v>
      </c>
      <c r="G202" s="73">
        <f t="shared" si="16"/>
        <v>5.5326425299999995</v>
      </c>
    </row>
    <row r="203" spans="2:7" ht="15.75">
      <c r="B203" s="49">
        <v>45583</v>
      </c>
      <c r="C203" s="50">
        <v>8.5</v>
      </c>
      <c r="D203" s="50">
        <v>8.8805160000000001</v>
      </c>
      <c r="E203" s="40">
        <f t="shared" si="11"/>
        <v>-4.284841106079873E-2</v>
      </c>
      <c r="F203" s="39">
        <v>482947.2</v>
      </c>
      <c r="G203" s="73">
        <f t="shared" si="16"/>
        <v>5.5126022300000006</v>
      </c>
    </row>
    <row r="204" spans="2:7" ht="15.75">
      <c r="B204" s="49">
        <v>45582</v>
      </c>
      <c r="C204" s="50">
        <v>8.4</v>
      </c>
      <c r="D204" s="50">
        <v>8.9067249299999993</v>
      </c>
      <c r="E204" s="40">
        <f t="shared" si="11"/>
        <v>-5.6892396922827104E-2</v>
      </c>
      <c r="F204" s="39">
        <v>633133.30000000005</v>
      </c>
      <c r="G204" s="73">
        <f t="shared" si="16"/>
        <v>9.5099050299999988</v>
      </c>
    </row>
    <row r="205" spans="2:7" ht="15.75">
      <c r="B205" s="49">
        <v>45581</v>
      </c>
      <c r="C205" s="50">
        <v>8.33</v>
      </c>
      <c r="D205" s="50">
        <v>8.9037935299999997</v>
      </c>
      <c r="E205" s="40">
        <f t="shared" si="11"/>
        <v>-6.4443714700558652E-2</v>
      </c>
      <c r="F205" s="39">
        <v>323521.59999999998</v>
      </c>
      <c r="G205" s="73">
        <f t="shared" si="16"/>
        <v>8.9137081900000013</v>
      </c>
    </row>
    <row r="206" spans="2:7" ht="15.75">
      <c r="B206" s="49">
        <v>45580</v>
      </c>
      <c r="C206" s="50">
        <v>8.4499999999999993</v>
      </c>
      <c r="D206" s="50">
        <v>8.9099289600000002</v>
      </c>
      <c r="E206" s="40">
        <f t="shared" si="11"/>
        <v>-5.1619823464900128E-2</v>
      </c>
      <c r="F206" s="39">
        <v>431630.3</v>
      </c>
      <c r="G206" s="73">
        <f t="shared" si="16"/>
        <v>8.6323972300000023</v>
      </c>
    </row>
    <row r="207" spans="2:7" ht="15.75">
      <c r="B207" s="49">
        <v>45579</v>
      </c>
      <c r="C207" s="50">
        <v>8.5</v>
      </c>
      <c r="D207" s="50">
        <v>8.9142036900000008</v>
      </c>
      <c r="E207" s="40">
        <f t="shared" si="11"/>
        <v>-4.6465585082451799E-2</v>
      </c>
      <c r="F207" s="39">
        <v>159861.5</v>
      </c>
      <c r="G207" s="73">
        <f t="shared" si="16"/>
        <v>8.3964714300000001</v>
      </c>
    </row>
    <row r="208" spans="2:7" ht="15.75">
      <c r="B208" s="49">
        <v>45576</v>
      </c>
      <c r="C208" s="50">
        <v>8.5</v>
      </c>
      <c r="D208" s="50">
        <v>8.9092804999999995</v>
      </c>
      <c r="E208" s="40">
        <f t="shared" si="11"/>
        <v>-4.5938670356152733E-2</v>
      </c>
      <c r="F208" s="39">
        <v>922517.7</v>
      </c>
      <c r="G208" s="73">
        <f t="shared" si="16"/>
        <v>8.2756582900000009</v>
      </c>
    </row>
    <row r="209" spans="2:7" ht="15.75">
      <c r="B209" s="49">
        <v>45575</v>
      </c>
      <c r="C209" s="50">
        <v>8.2100000000000009</v>
      </c>
      <c r="D209" s="50">
        <v>8.8963932200000002</v>
      </c>
      <c r="E209" s="40">
        <f t="shared" si="11"/>
        <v>-7.7154100884043397E-2</v>
      </c>
      <c r="F209" s="39">
        <v>180344.4</v>
      </c>
      <c r="G209" s="73">
        <f t="shared" si="16"/>
        <v>7.4064277100000009</v>
      </c>
    </row>
    <row r="210" spans="2:7" ht="15.75">
      <c r="B210" s="49">
        <v>45574</v>
      </c>
      <c r="C210" s="50">
        <v>8.2899999999999991</v>
      </c>
      <c r="D210" s="50">
        <v>8.8798407800000003</v>
      </c>
      <c r="E210" s="40">
        <f t="shared" si="11"/>
        <v>-6.6424702268141456E-2</v>
      </c>
      <c r="F210" s="39">
        <v>178245.8</v>
      </c>
      <c r="G210" s="73">
        <f t="shared" si="16"/>
        <v>7.2424393500000006</v>
      </c>
    </row>
    <row r="211" spans="2:7" ht="15.75">
      <c r="B211" s="49">
        <v>45573</v>
      </c>
      <c r="C211" s="50">
        <v>8.4</v>
      </c>
      <c r="D211" s="50">
        <v>8.9181942500000009</v>
      </c>
      <c r="E211" s="40">
        <f t="shared" si="11"/>
        <v>-5.8105288522954157E-2</v>
      </c>
      <c r="F211" s="39">
        <v>33092.400000000001</v>
      </c>
      <c r="G211" s="73">
        <f t="shared" si="16"/>
        <v>7.1669407500000002</v>
      </c>
    </row>
    <row r="212" spans="2:7" ht="15.75">
      <c r="B212" s="49">
        <v>45572</v>
      </c>
      <c r="C212" s="50">
        <v>8.27</v>
      </c>
      <c r="D212" s="50">
        <v>8.9065333899999999</v>
      </c>
      <c r="E212" s="40">
        <f t="shared" si="11"/>
        <v>-7.1468141658199147E-2</v>
      </c>
      <c r="F212" s="39">
        <v>261423.9</v>
      </c>
      <c r="G212" s="73">
        <f t="shared" si="16"/>
        <v>7.2412019499999998</v>
      </c>
    </row>
    <row r="213" spans="2:7" ht="15.75">
      <c r="B213" s="49">
        <v>45569</v>
      </c>
      <c r="C213" s="50">
        <v>8.3699999999999992</v>
      </c>
      <c r="D213" s="50">
        <v>8.8889014399999997</v>
      </c>
      <c r="E213" s="40">
        <f t="shared" si="11"/>
        <v>-5.8376329572622732E-2</v>
      </c>
      <c r="F213" s="39">
        <v>46858.04</v>
      </c>
      <c r="G213" s="73">
        <f t="shared" si="16"/>
        <v>7.00498975</v>
      </c>
    </row>
    <row r="214" spans="2:7" ht="15.75">
      <c r="B214" s="49">
        <v>45568</v>
      </c>
      <c r="C214" s="50">
        <v>8.3000000000000007</v>
      </c>
      <c r="D214" s="50">
        <v>8.8999061299999997</v>
      </c>
      <c r="E214" s="40">
        <f t="shared" si="11"/>
        <v>-6.7405894088907514E-2</v>
      </c>
      <c r="F214" s="39">
        <v>502827.1</v>
      </c>
      <c r="G214" s="73">
        <f t="shared" si="16"/>
        <v>7.0107512600000002</v>
      </c>
    </row>
    <row r="215" spans="2:7" ht="15.75">
      <c r="B215" s="49">
        <v>45567</v>
      </c>
      <c r="C215" s="50">
        <v>8.44</v>
      </c>
      <c r="D215" s="50">
        <v>8.9026626699999998</v>
      </c>
      <c r="E215" s="40">
        <f t="shared" si="11"/>
        <v>-5.1969021757846789E-2</v>
      </c>
      <c r="F215" s="39">
        <v>154366.79999999999</v>
      </c>
      <c r="G215" s="73">
        <f t="shared" si="16"/>
        <v>6.57526279</v>
      </c>
    </row>
    <row r="216" spans="2:7" ht="15.75">
      <c r="B216" s="49">
        <v>45566</v>
      </c>
      <c r="C216" s="50">
        <v>8.4499999999999993</v>
      </c>
      <c r="D216" s="50">
        <v>8.8968672299999998</v>
      </c>
      <c r="E216" s="40">
        <f t="shared" si="11"/>
        <v>-5.0227481027611209E-2</v>
      </c>
      <c r="F216" s="39">
        <v>311991.7</v>
      </c>
      <c r="G216" s="73">
        <f t="shared" si="16"/>
        <v>6.5789720899999988</v>
      </c>
    </row>
    <row r="217" spans="2:7" ht="15.75">
      <c r="B217" s="49">
        <v>45565</v>
      </c>
      <c r="C217" s="50">
        <v>8.5299999999999994</v>
      </c>
      <c r="D217" s="50">
        <v>8.8908466799999992</v>
      </c>
      <c r="E217" s="40">
        <f t="shared" ref="E217" si="17">C217/D217-1</f>
        <v>-4.0586312303835581E-2</v>
      </c>
      <c r="F217" s="39">
        <v>22810.98</v>
      </c>
      <c r="G217" s="73">
        <f t="shared" si="16"/>
        <v>6.3295212999999997</v>
      </c>
    </row>
    <row r="218" spans="2:7" ht="15.75">
      <c r="B218" s="49">
        <v>45562</v>
      </c>
      <c r="C218" s="50">
        <v>8.5299999999999994</v>
      </c>
      <c r="D218" s="50">
        <v>8.9887394599999997</v>
      </c>
      <c r="E218" s="40">
        <f t="shared" ref="E218:E237" si="18">C218/D218-1</f>
        <v>-5.103490450929149E-2</v>
      </c>
      <c r="F218" s="39">
        <v>69393.81</v>
      </c>
      <c r="G218" s="73">
        <f t="shared" ref="G218:G238" si="19">SUM(F218:F237)/1000000</f>
        <v>7.0430206199999992</v>
      </c>
    </row>
    <row r="219" spans="2:7" ht="15.75">
      <c r="B219" s="49">
        <v>45561</v>
      </c>
      <c r="C219" s="50">
        <v>8.49</v>
      </c>
      <c r="D219" s="50">
        <v>8.9914857300000008</v>
      </c>
      <c r="E219" s="40">
        <f t="shared" si="18"/>
        <v>-5.5773399976246307E-2</v>
      </c>
      <c r="F219" s="39">
        <v>110502</v>
      </c>
      <c r="G219" s="73">
        <f t="shared" si="19"/>
        <v>7.8709856099999991</v>
      </c>
    </row>
    <row r="220" spans="2:7" ht="15.75">
      <c r="B220" s="49">
        <v>45560</v>
      </c>
      <c r="C220" s="50">
        <v>8.52</v>
      </c>
      <c r="D220" s="50">
        <v>8.9975310299999993</v>
      </c>
      <c r="E220" s="40">
        <f t="shared" si="18"/>
        <v>-5.3073563003872115E-2</v>
      </c>
      <c r="F220" s="39">
        <v>223558.7</v>
      </c>
      <c r="G220" s="73">
        <f t="shared" si="19"/>
        <v>7.8562588499999997</v>
      </c>
    </row>
    <row r="221" spans="2:7" ht="15.75">
      <c r="B221" s="49">
        <v>45559</v>
      </c>
      <c r="C221" s="50">
        <v>8.48</v>
      </c>
      <c r="D221" s="50">
        <v>8.9856913600000006</v>
      </c>
      <c r="E221" s="40">
        <f t="shared" si="18"/>
        <v>-5.6277401453058595E-2</v>
      </c>
      <c r="F221" s="39">
        <v>150264.29999999999</v>
      </c>
      <c r="G221" s="73">
        <f t="shared" si="19"/>
        <v>7.6681062799999991</v>
      </c>
    </row>
    <row r="222" spans="2:7" ht="15.75">
      <c r="B222" s="49">
        <v>45558</v>
      </c>
      <c r="C222" s="50">
        <v>8.5</v>
      </c>
      <c r="D222" s="50">
        <v>8.9476422400000004</v>
      </c>
      <c r="E222" s="40">
        <f t="shared" si="18"/>
        <v>-5.0029072239705541E-2</v>
      </c>
      <c r="F222" s="39">
        <v>313310.7</v>
      </c>
      <c r="G222" s="73">
        <f t="shared" si="19"/>
        <v>7.5402476899999993</v>
      </c>
    </row>
    <row r="223" spans="2:7" ht="15.75">
      <c r="B223" s="49">
        <v>45555</v>
      </c>
      <c r="C223" s="50">
        <v>8.64</v>
      </c>
      <c r="D223" s="50">
        <v>8.9377066700000007</v>
      </c>
      <c r="E223" s="40">
        <f t="shared" si="18"/>
        <v>-3.3309066966727863E-2</v>
      </c>
      <c r="F223" s="39">
        <v>4480250</v>
      </c>
      <c r="G223" s="73">
        <f t="shared" si="19"/>
        <v>7.2592847299999992</v>
      </c>
    </row>
    <row r="224" spans="2:7" ht="15.75">
      <c r="B224" s="49">
        <v>45554</v>
      </c>
      <c r="C224" s="50">
        <v>8.64</v>
      </c>
      <c r="D224" s="50">
        <v>8.9784948100000008</v>
      </c>
      <c r="E224" s="40">
        <f t="shared" si="18"/>
        <v>-3.7700618774429095E-2</v>
      </c>
      <c r="F224" s="39">
        <v>36936.46</v>
      </c>
      <c r="G224" s="73">
        <f t="shared" si="19"/>
        <v>2.85347426</v>
      </c>
    </row>
    <row r="225" spans="2:7" ht="15.75">
      <c r="B225" s="49">
        <v>45553</v>
      </c>
      <c r="C225" s="50">
        <v>8.6</v>
      </c>
      <c r="D225" s="50">
        <v>9.0306353300000008</v>
      </c>
      <c r="E225" s="40">
        <f t="shared" si="18"/>
        <v>-4.7686050234961863E-2</v>
      </c>
      <c r="F225" s="39">
        <v>42210.64</v>
      </c>
      <c r="G225" s="73">
        <f t="shared" si="19"/>
        <v>2.9616221</v>
      </c>
    </row>
    <row r="226" spans="2:7" ht="15.75">
      <c r="B226" s="49">
        <v>45552</v>
      </c>
      <c r="C226" s="50">
        <v>8.61</v>
      </c>
      <c r="D226" s="50">
        <v>9.0244619200000002</v>
      </c>
      <c r="E226" s="40">
        <f t="shared" si="18"/>
        <v>-4.5926496634826619E-2</v>
      </c>
      <c r="F226" s="39">
        <v>195704.5</v>
      </c>
      <c r="G226" s="73">
        <f t="shared" si="19"/>
        <v>3.1275672599999997</v>
      </c>
    </row>
    <row r="227" spans="2:7" ht="15.75">
      <c r="B227" s="49">
        <v>45551</v>
      </c>
      <c r="C227" s="50">
        <v>8.6</v>
      </c>
      <c r="D227" s="50">
        <v>9.0211970299999997</v>
      </c>
      <c r="E227" s="40">
        <f t="shared" si="18"/>
        <v>-4.6689705213100785E-2</v>
      </c>
      <c r="F227" s="39">
        <v>39048.36</v>
      </c>
      <c r="G227" s="73">
        <f t="shared" si="19"/>
        <v>3.3792914600000006</v>
      </c>
    </row>
    <row r="228" spans="2:7" ht="15.75">
      <c r="B228" s="49">
        <v>45548</v>
      </c>
      <c r="C228" s="50">
        <v>8.59</v>
      </c>
      <c r="D228" s="50">
        <v>9.0316428999999996</v>
      </c>
      <c r="E228" s="40">
        <f t="shared" si="18"/>
        <v>-4.8899508637570199E-2</v>
      </c>
      <c r="F228" s="39">
        <v>53287.12</v>
      </c>
      <c r="G228" s="73">
        <f t="shared" si="19"/>
        <v>3.7564864</v>
      </c>
    </row>
    <row r="229" spans="2:7" ht="15.75">
      <c r="B229" s="49">
        <v>45547</v>
      </c>
      <c r="C229" s="50">
        <v>8.64</v>
      </c>
      <c r="D229" s="50">
        <v>9.0164421800000003</v>
      </c>
      <c r="E229" s="40">
        <f t="shared" si="18"/>
        <v>-4.1750634283998722E-2</v>
      </c>
      <c r="F229" s="39">
        <v>16356.04</v>
      </c>
      <c r="G229" s="73">
        <f t="shared" si="19"/>
        <v>3.7858285</v>
      </c>
    </row>
    <row r="230" spans="2:7" ht="15.75">
      <c r="B230" s="49">
        <v>45546</v>
      </c>
      <c r="C230" s="50">
        <v>8.61</v>
      </c>
      <c r="D230" s="50">
        <v>9.0422126699999996</v>
      </c>
      <c r="E230" s="40">
        <f t="shared" si="18"/>
        <v>-4.7799436462491407E-2</v>
      </c>
      <c r="F230" s="39">
        <v>102747.2</v>
      </c>
      <c r="G230" s="73">
        <f t="shared" si="19"/>
        <v>3.8234719799999999</v>
      </c>
    </row>
    <row r="231" spans="2:7" ht="15.75">
      <c r="B231" s="49">
        <v>45545</v>
      </c>
      <c r="C231" s="50">
        <v>8.64</v>
      </c>
      <c r="D231" s="50">
        <v>9.0405369499999999</v>
      </c>
      <c r="E231" s="40">
        <f t="shared" si="18"/>
        <v>-4.4304553171479411E-2</v>
      </c>
      <c r="F231" s="39">
        <v>107353.60000000001</v>
      </c>
      <c r="G231" s="73">
        <f t="shared" si="19"/>
        <v>5.370649779999999</v>
      </c>
    </row>
    <row r="232" spans="2:7" ht="15.75">
      <c r="B232" s="49">
        <v>45544</v>
      </c>
      <c r="C232" s="50">
        <v>8.69</v>
      </c>
      <c r="D232" s="50">
        <v>9.0490569500000007</v>
      </c>
      <c r="E232" s="40">
        <f t="shared" si="18"/>
        <v>-3.9678935825462003E-2</v>
      </c>
      <c r="F232" s="39">
        <v>25211.7</v>
      </c>
      <c r="G232" s="73">
        <f t="shared" si="19"/>
        <v>5.2881929799999998</v>
      </c>
    </row>
    <row r="233" spans="2:7" ht="15.75">
      <c r="B233" s="49">
        <v>45541</v>
      </c>
      <c r="C233" s="50">
        <v>8.68</v>
      </c>
      <c r="D233" s="50">
        <v>9.0491851099999998</v>
      </c>
      <c r="E233" s="40">
        <f t="shared" si="18"/>
        <v>-4.0797608349510295E-2</v>
      </c>
      <c r="F233" s="39">
        <v>52619.55</v>
      </c>
      <c r="G233" s="73">
        <f t="shared" si="19"/>
        <v>5.3837982800000006</v>
      </c>
    </row>
    <row r="234" spans="2:7" ht="15.75">
      <c r="B234" s="49">
        <v>45540</v>
      </c>
      <c r="C234" s="50">
        <v>8.64</v>
      </c>
      <c r="D234" s="50">
        <v>9.0425355799999991</v>
      </c>
      <c r="E234" s="40">
        <f t="shared" si="18"/>
        <v>-4.4515786135286506E-2</v>
      </c>
      <c r="F234" s="39">
        <v>67338.63</v>
      </c>
      <c r="G234" s="73">
        <f t="shared" si="19"/>
        <v>5.596852329999999</v>
      </c>
    </row>
    <row r="235" spans="2:7" ht="15.75">
      <c r="B235" s="49">
        <v>45539</v>
      </c>
      <c r="C235" s="50">
        <v>8.64</v>
      </c>
      <c r="D235" s="50">
        <v>9.0174334900000002</v>
      </c>
      <c r="E235" s="40">
        <f t="shared" si="18"/>
        <v>-4.18559771379029E-2</v>
      </c>
      <c r="F235" s="39">
        <v>158076.1</v>
      </c>
      <c r="G235" s="73">
        <f t="shared" si="19"/>
        <v>5.6473333999999991</v>
      </c>
    </row>
    <row r="236" spans="2:7" ht="15.75">
      <c r="B236" s="49">
        <v>45538</v>
      </c>
      <c r="C236" s="50">
        <v>8.61</v>
      </c>
      <c r="D236" s="50">
        <v>8.9911248399999995</v>
      </c>
      <c r="E236" s="40">
        <f t="shared" si="18"/>
        <v>-4.2389005467307062E-2</v>
      </c>
      <c r="F236" s="39">
        <v>62540.91</v>
      </c>
      <c r="G236" s="73">
        <f t="shared" si="19"/>
        <v>5.5448558599999993</v>
      </c>
    </row>
    <row r="237" spans="2:7" ht="15.75">
      <c r="B237" s="49">
        <v>45537</v>
      </c>
      <c r="C237" s="50">
        <v>8.5500000000000007</v>
      </c>
      <c r="D237" s="50">
        <v>8.9902091100000003</v>
      </c>
      <c r="E237" s="40">
        <f t="shared" si="18"/>
        <v>-4.8965391640373057E-2</v>
      </c>
      <c r="F237" s="39">
        <v>736310.3</v>
      </c>
      <c r="G237" s="73">
        <f t="shared" si="19"/>
        <v>5.5654516999999997</v>
      </c>
    </row>
    <row r="238" spans="2:7" ht="15.75">
      <c r="B238" s="49">
        <v>45534</v>
      </c>
      <c r="C238" s="50">
        <v>8.73</v>
      </c>
      <c r="D238" s="50">
        <v>8.99598911</v>
      </c>
      <c r="E238" s="40">
        <f t="shared" ref="E238" si="20">C238/D238-1</f>
        <v>-2.9567522453348039E-2</v>
      </c>
      <c r="F238" s="39">
        <v>897358.8</v>
      </c>
      <c r="G238" s="73">
        <f t="shared" si="19"/>
        <v>5.1193951999999996</v>
      </c>
    </row>
    <row r="239" spans="2:7" ht="15.75">
      <c r="B239" s="49">
        <v>45533</v>
      </c>
      <c r="C239" s="50">
        <v>8.77</v>
      </c>
      <c r="D239" s="50">
        <v>9.0923202100000005</v>
      </c>
      <c r="E239" s="40">
        <f t="shared" ref="E239:E259" si="21">C239/D239-1</f>
        <v>-3.5449720484492353E-2</v>
      </c>
      <c r="F239" s="39">
        <v>95775.24</v>
      </c>
      <c r="G239" s="73">
        <f t="shared" ref="G239:G260" si="22">SUM(F239:F258)/1000000</f>
        <v>4.5946382000000003</v>
      </c>
    </row>
    <row r="240" spans="2:7" ht="15.75">
      <c r="B240" s="49">
        <v>45532</v>
      </c>
      <c r="C240" s="50">
        <v>8.76</v>
      </c>
      <c r="D240" s="50">
        <v>9.1037207099999993</v>
      </c>
      <c r="E240" s="40">
        <f t="shared" si="21"/>
        <v>-3.7756069298395589E-2</v>
      </c>
      <c r="F240" s="39">
        <v>35406.129999999997</v>
      </c>
      <c r="G240" s="73">
        <f t="shared" si="22"/>
        <v>4.8452997599999996</v>
      </c>
    </row>
    <row r="241" spans="2:7" ht="15.75">
      <c r="B241" s="49">
        <v>45531</v>
      </c>
      <c r="C241" s="50">
        <v>8.8000000000000007</v>
      </c>
      <c r="D241" s="50">
        <v>9.1271793300000006</v>
      </c>
      <c r="E241" s="40">
        <f t="shared" si="21"/>
        <v>-3.5846707747332007E-2</v>
      </c>
      <c r="F241" s="39">
        <v>22405.71</v>
      </c>
      <c r="G241" s="73">
        <f t="shared" si="22"/>
        <v>4.9713476299999995</v>
      </c>
    </row>
    <row r="242" spans="2:7" ht="15.75">
      <c r="B242" s="49">
        <v>45530</v>
      </c>
      <c r="C242" s="50">
        <v>8.74</v>
      </c>
      <c r="D242" s="50">
        <v>9.13091075</v>
      </c>
      <c r="E242" s="40">
        <f t="shared" si="21"/>
        <v>-4.2811802754725181E-2</v>
      </c>
      <c r="F242" s="39">
        <v>32347.74</v>
      </c>
      <c r="G242" s="73">
        <f t="shared" si="22"/>
        <v>4.9671219200000003</v>
      </c>
    </row>
    <row r="243" spans="2:7" ht="15.75">
      <c r="B243" s="49">
        <v>45527</v>
      </c>
      <c r="C243" s="50">
        <v>8.74</v>
      </c>
      <c r="D243" s="50">
        <v>9.1334360300000004</v>
      </c>
      <c r="E243" s="40">
        <f t="shared" si="21"/>
        <v>-4.3076453232683387E-2</v>
      </c>
      <c r="F243" s="39">
        <v>74439.53</v>
      </c>
      <c r="G243" s="73">
        <f t="shared" si="22"/>
        <v>4.9602911799999996</v>
      </c>
    </row>
    <row r="244" spans="2:7" ht="15.75">
      <c r="B244" s="49">
        <v>45526</v>
      </c>
      <c r="C244" s="50">
        <v>8.7200000000000006</v>
      </c>
      <c r="D244" s="50">
        <v>9.1030762299999992</v>
      </c>
      <c r="E244" s="40">
        <f t="shared" si="21"/>
        <v>-4.2082063285105442E-2</v>
      </c>
      <c r="F244" s="39">
        <v>145084.29999999999</v>
      </c>
      <c r="G244" s="73">
        <f t="shared" si="22"/>
        <v>4.8923486499999997</v>
      </c>
    </row>
    <row r="245" spans="2:7" ht="15.75">
      <c r="B245" s="49">
        <v>45525</v>
      </c>
      <c r="C245" s="50">
        <v>8.7100000000000009</v>
      </c>
      <c r="D245" s="50">
        <v>9.1097931800000005</v>
      </c>
      <c r="E245" s="40">
        <f t="shared" si="21"/>
        <v>-4.3886087433655629E-2</v>
      </c>
      <c r="F245" s="39">
        <v>208155.8</v>
      </c>
      <c r="G245" s="73">
        <f t="shared" si="22"/>
        <v>4.9495723499999995</v>
      </c>
    </row>
    <row r="246" spans="2:7" ht="15.75">
      <c r="B246" s="49">
        <v>45524</v>
      </c>
      <c r="C246" s="50">
        <v>8.6999999999999993</v>
      </c>
      <c r="D246" s="50">
        <v>9.0990359000000005</v>
      </c>
      <c r="E246" s="40">
        <f t="shared" si="21"/>
        <v>-4.3854745094477621E-2</v>
      </c>
      <c r="F246" s="39">
        <v>447428.7</v>
      </c>
      <c r="G246" s="73">
        <f t="shared" si="22"/>
        <v>4.7443785499999995</v>
      </c>
    </row>
    <row r="247" spans="2:7" ht="15.75">
      <c r="B247" s="49">
        <v>45523</v>
      </c>
      <c r="C247" s="50">
        <v>8.7100000000000009</v>
      </c>
      <c r="D247" s="50">
        <v>9.1212548200000008</v>
      </c>
      <c r="E247" s="40">
        <f t="shared" si="21"/>
        <v>-4.5087526674317813E-2</v>
      </c>
      <c r="F247" s="39">
        <v>416243.3</v>
      </c>
      <c r="G247" s="73">
        <f t="shared" si="22"/>
        <v>4.6466878499999993</v>
      </c>
    </row>
    <row r="248" spans="2:7" ht="15.75">
      <c r="B248" s="49">
        <v>45520</v>
      </c>
      <c r="C248" s="50">
        <v>8.66</v>
      </c>
      <c r="D248" s="50">
        <v>9.1309056099999992</v>
      </c>
      <c r="E248" s="40">
        <f t="shared" si="21"/>
        <v>-5.1572716892864578E-2</v>
      </c>
      <c r="F248" s="39">
        <v>82629.22</v>
      </c>
      <c r="G248" s="73">
        <f t="shared" si="22"/>
        <v>4.2353965499999999</v>
      </c>
    </row>
    <row r="249" spans="2:7" ht="15.75">
      <c r="B249" s="49">
        <v>45519</v>
      </c>
      <c r="C249" s="50">
        <v>8.6</v>
      </c>
      <c r="D249" s="50">
        <v>9.15139192</v>
      </c>
      <c r="E249" s="40">
        <f t="shared" si="21"/>
        <v>-6.0252246305281254E-2</v>
      </c>
      <c r="F249" s="39">
        <v>53999.519999999997</v>
      </c>
      <c r="G249" s="73">
        <f t="shared" si="22"/>
        <v>4.1545453299999995</v>
      </c>
    </row>
    <row r="250" spans="2:7" ht="15.75">
      <c r="B250" s="49">
        <v>45518</v>
      </c>
      <c r="C250" s="50">
        <v>8.59</v>
      </c>
      <c r="D250" s="50">
        <v>9.1743579900000007</v>
      </c>
      <c r="E250" s="40">
        <f t="shared" si="21"/>
        <v>-6.3694701104638374E-2</v>
      </c>
      <c r="F250" s="39">
        <v>1649925</v>
      </c>
      <c r="G250" s="73">
        <f t="shared" si="22"/>
        <v>4.1098858099999998</v>
      </c>
    </row>
    <row r="251" spans="2:7" ht="15.75">
      <c r="B251" s="49">
        <v>45517</v>
      </c>
      <c r="C251" s="50">
        <v>8.59</v>
      </c>
      <c r="D251" s="50">
        <v>9.1722961099999996</v>
      </c>
      <c r="E251" s="40">
        <f t="shared" si="21"/>
        <v>-6.3484224998488381E-2</v>
      </c>
      <c r="F251" s="39">
        <v>24896.799999999999</v>
      </c>
      <c r="G251" s="73">
        <f t="shared" si="22"/>
        <v>2.56343481</v>
      </c>
    </row>
    <row r="252" spans="2:7" ht="15.75">
      <c r="B252" s="49">
        <v>45516</v>
      </c>
      <c r="C252" s="50">
        <v>8.6300000000000008</v>
      </c>
      <c r="D252" s="50">
        <v>9.1437519799999993</v>
      </c>
      <c r="E252" s="40">
        <f t="shared" si="21"/>
        <v>-5.6186123718548031E-2</v>
      </c>
      <c r="F252" s="39">
        <v>120817</v>
      </c>
      <c r="G252" s="73">
        <f t="shared" si="22"/>
        <v>2.6460570099999998</v>
      </c>
    </row>
    <row r="253" spans="2:7" ht="15.75">
      <c r="B253" s="49">
        <v>45513</v>
      </c>
      <c r="C253" s="50">
        <v>8.6199999999999992</v>
      </c>
      <c r="D253" s="50">
        <v>9.1315004399999999</v>
      </c>
      <c r="E253" s="40">
        <f t="shared" si="21"/>
        <v>-5.6014938986303164E-2</v>
      </c>
      <c r="F253" s="39">
        <v>265673.59999999998</v>
      </c>
      <c r="G253" s="73">
        <f t="shared" si="22"/>
        <v>2.5418700099999998</v>
      </c>
    </row>
    <row r="254" spans="2:7" ht="15.75">
      <c r="B254" s="49">
        <v>45512</v>
      </c>
      <c r="C254" s="50">
        <v>8.6199999999999992</v>
      </c>
      <c r="D254" s="50">
        <v>9.1051888000000005</v>
      </c>
      <c r="E254" s="40">
        <f t="shared" si="21"/>
        <v>-5.328706638131453E-2</v>
      </c>
      <c r="F254" s="39">
        <v>117819.7</v>
      </c>
      <c r="G254" s="73">
        <f t="shared" si="22"/>
        <v>2.2777474100000004</v>
      </c>
    </row>
    <row r="255" spans="2:7" ht="15.75">
      <c r="B255" s="49">
        <v>45511</v>
      </c>
      <c r="C255" s="50">
        <v>8.57</v>
      </c>
      <c r="D255" s="50">
        <v>9.0896002100000004</v>
      </c>
      <c r="E255" s="40">
        <f t="shared" si="21"/>
        <v>-5.7164253431999934E-2</v>
      </c>
      <c r="F255" s="39">
        <v>55598.559999999998</v>
      </c>
      <c r="G255" s="73">
        <f t="shared" si="22"/>
        <v>2.29872371</v>
      </c>
    </row>
    <row r="256" spans="2:7" ht="15.75">
      <c r="B256" s="49">
        <v>45510</v>
      </c>
      <c r="C256" s="50">
        <v>8.5500000000000007</v>
      </c>
      <c r="D256" s="50">
        <v>9.0822843899999999</v>
      </c>
      <c r="E256" s="40">
        <f t="shared" si="21"/>
        <v>-5.8606884253268654E-2</v>
      </c>
      <c r="F256" s="39">
        <v>83136.75</v>
      </c>
      <c r="G256" s="73">
        <f t="shared" si="22"/>
        <v>2.2735661499999997</v>
      </c>
    </row>
    <row r="257" spans="2:7" ht="15.75">
      <c r="B257" s="49">
        <v>45509</v>
      </c>
      <c r="C257" s="50">
        <v>8.67</v>
      </c>
      <c r="D257" s="50">
        <v>9.1177251600000009</v>
      </c>
      <c r="E257" s="40">
        <f t="shared" si="21"/>
        <v>-4.9104919499459943E-2</v>
      </c>
      <c r="F257" s="39">
        <v>290253.8</v>
      </c>
      <c r="G257" s="73">
        <f t="shared" si="22"/>
        <v>2.4782804</v>
      </c>
    </row>
    <row r="258" spans="2:7" ht="15.75">
      <c r="B258" s="49">
        <v>45506</v>
      </c>
      <c r="C258" s="50">
        <v>8.67</v>
      </c>
      <c r="D258" s="50">
        <v>9.1040077400000001</v>
      </c>
      <c r="E258" s="40">
        <f t="shared" si="21"/>
        <v>-4.7672162897348325E-2</v>
      </c>
      <c r="F258" s="39">
        <v>372601.8</v>
      </c>
      <c r="G258" s="73">
        <f t="shared" si="22"/>
        <v>2.2030766000000002</v>
      </c>
    </row>
    <row r="259" spans="2:7" ht="15.75">
      <c r="B259" s="49">
        <v>45505</v>
      </c>
      <c r="C259" s="50">
        <v>8.6199999999999992</v>
      </c>
      <c r="D259" s="50">
        <v>9.0296026400000002</v>
      </c>
      <c r="E259" s="40">
        <f t="shared" si="21"/>
        <v>-4.5362199902962863E-2</v>
      </c>
      <c r="F259" s="39">
        <v>346436.8</v>
      </c>
      <c r="G259" s="73">
        <f t="shared" si="22"/>
        <v>1.8447908</v>
      </c>
    </row>
    <row r="260" spans="2:7" ht="15.75">
      <c r="B260" s="49">
        <v>45504</v>
      </c>
      <c r="C260" s="50">
        <v>8.7100000000000009</v>
      </c>
      <c r="D260" s="50">
        <v>9.0021478599999991</v>
      </c>
      <c r="E260" s="40">
        <f t="shared" ref="E260" si="23">C260/D260-1</f>
        <v>-3.2453128358191474E-2</v>
      </c>
      <c r="F260" s="39">
        <v>161454</v>
      </c>
      <c r="G260" s="73">
        <f t="shared" si="22"/>
        <v>1.536435</v>
      </c>
    </row>
    <row r="261" spans="2:7" ht="15.75">
      <c r="B261" s="49">
        <v>45503</v>
      </c>
      <c r="C261" s="50">
        <v>8.69</v>
      </c>
      <c r="D261" s="50">
        <v>9.0605675100000003</v>
      </c>
      <c r="E261" s="40">
        <f t="shared" ref="E261:E282" si="24">C261/D261-1</f>
        <v>-4.0898929298966213E-2</v>
      </c>
      <c r="F261" s="39">
        <v>18180</v>
      </c>
      <c r="G261" s="73">
        <f t="shared" ref="G261:G283" si="25">SUM(F261:F280)/1000000</f>
        <v>1.38951</v>
      </c>
    </row>
    <row r="262" spans="2:7" ht="15.75">
      <c r="B262" s="49">
        <v>45502</v>
      </c>
      <c r="C262" s="50">
        <v>8.66</v>
      </c>
      <c r="D262" s="50">
        <v>9.0469528399999994</v>
      </c>
      <c r="E262" s="40">
        <f t="shared" si="24"/>
        <v>-4.277162121251854E-2</v>
      </c>
      <c r="F262" s="39">
        <v>25517</v>
      </c>
      <c r="G262" s="73">
        <f t="shared" si="25"/>
        <v>1.381518</v>
      </c>
    </row>
    <row r="263" spans="2:7" ht="15.75">
      <c r="B263" s="49">
        <v>45499</v>
      </c>
      <c r="C263" s="50">
        <v>8.6</v>
      </c>
      <c r="D263" s="50">
        <v>9.0399069700000005</v>
      </c>
      <c r="E263" s="40">
        <f t="shared" si="24"/>
        <v>-4.8662776227663018E-2</v>
      </c>
      <c r="F263" s="39">
        <v>6497</v>
      </c>
      <c r="G263" s="73">
        <f t="shared" si="25"/>
        <v>1.376152</v>
      </c>
    </row>
    <row r="264" spans="2:7" ht="15.75">
      <c r="B264" s="49">
        <v>45498</v>
      </c>
      <c r="C264" s="50">
        <v>8.6999999999999993</v>
      </c>
      <c r="D264" s="50">
        <v>9.01969596</v>
      </c>
      <c r="E264" s="40">
        <f t="shared" si="24"/>
        <v>-3.5444205815558405E-2</v>
      </c>
      <c r="F264" s="39">
        <v>202308</v>
      </c>
      <c r="G264" s="73">
        <f t="shared" si="25"/>
        <v>1.4938658</v>
      </c>
    </row>
    <row r="265" spans="2:7" ht="15.75">
      <c r="B265" s="49">
        <v>45497</v>
      </c>
      <c r="C265" s="50">
        <v>8.6999999999999993</v>
      </c>
      <c r="D265" s="50">
        <v>9.0242649799999999</v>
      </c>
      <c r="E265" s="40">
        <f t="shared" si="24"/>
        <v>-3.5932564116706645E-2</v>
      </c>
      <c r="F265" s="39">
        <v>2962</v>
      </c>
      <c r="G265" s="73">
        <f t="shared" si="25"/>
        <v>1.4413108000000001</v>
      </c>
    </row>
    <row r="266" spans="2:7" ht="15.75">
      <c r="B266" s="49">
        <v>45496</v>
      </c>
      <c r="C266" s="50">
        <v>8.69</v>
      </c>
      <c r="D266" s="50">
        <v>9.0266540400000004</v>
      </c>
      <c r="E266" s="40">
        <f t="shared" si="24"/>
        <v>-3.7295551431148155E-2</v>
      </c>
      <c r="F266" s="39">
        <v>349738</v>
      </c>
      <c r="G266" s="73">
        <f t="shared" si="25"/>
        <v>1.6275186000000001</v>
      </c>
    </row>
    <row r="267" spans="2:7" ht="15.75">
      <c r="B267" s="49">
        <v>45495</v>
      </c>
      <c r="C267" s="50">
        <v>8.73</v>
      </c>
      <c r="D267" s="50">
        <v>9.0589169700000003</v>
      </c>
      <c r="E267" s="40">
        <f t="shared" si="24"/>
        <v>-3.6308641649907991E-2</v>
      </c>
      <c r="F267" s="39">
        <v>4952</v>
      </c>
      <c r="G267" s="73">
        <f t="shared" si="25"/>
        <v>1.5468652000000003</v>
      </c>
    </row>
    <row r="268" spans="2:7" ht="15.75">
      <c r="B268" s="49">
        <v>45492</v>
      </c>
      <c r="C268" s="50">
        <v>8.73</v>
      </c>
      <c r="D268" s="50">
        <v>9.0441356699999993</v>
      </c>
      <c r="E268" s="40">
        <f t="shared" si="24"/>
        <v>-3.4733630881058963E-2</v>
      </c>
      <c r="F268" s="39">
        <v>1778</v>
      </c>
      <c r="G268" s="73">
        <f t="shared" si="25"/>
        <v>1.9237637000000001</v>
      </c>
    </row>
    <row r="269" spans="2:7" ht="15.75">
      <c r="B269" s="49">
        <v>45491</v>
      </c>
      <c r="C269" s="50">
        <v>8.68</v>
      </c>
      <c r="D269" s="50">
        <v>9.0775090200000008</v>
      </c>
      <c r="E269" s="40">
        <f t="shared" si="24"/>
        <v>-4.3790539797227468E-2</v>
      </c>
      <c r="F269" s="39">
        <v>9340</v>
      </c>
      <c r="G269" s="73">
        <f t="shared" si="25"/>
        <v>2.2867469000000002</v>
      </c>
    </row>
    <row r="270" spans="2:7" ht="15.75">
      <c r="B270" s="49">
        <v>45490</v>
      </c>
      <c r="C270" s="50">
        <v>8.66</v>
      </c>
      <c r="D270" s="50">
        <v>9.0939759700000007</v>
      </c>
      <c r="E270" s="40">
        <f t="shared" si="24"/>
        <v>-4.7721257614011581E-2</v>
      </c>
      <c r="F270" s="39">
        <v>103474</v>
      </c>
      <c r="G270" s="73">
        <f t="shared" si="25"/>
        <v>2.4869568000000002</v>
      </c>
    </row>
    <row r="271" spans="2:7" ht="15.75">
      <c r="B271" s="49">
        <v>45489</v>
      </c>
      <c r="C271" s="50">
        <v>8.6199999999999992</v>
      </c>
      <c r="D271" s="50">
        <v>9.1198816100000002</v>
      </c>
      <c r="E271" s="40">
        <f t="shared" si="24"/>
        <v>-5.4812291581930017E-2</v>
      </c>
      <c r="F271" s="39">
        <v>107519</v>
      </c>
      <c r="G271" s="73">
        <f t="shared" si="25"/>
        <v>2.8707026</v>
      </c>
    </row>
    <row r="272" spans="2:7" ht="15.75">
      <c r="B272" s="49">
        <v>45488</v>
      </c>
      <c r="C272" s="50">
        <v>8.61</v>
      </c>
      <c r="D272" s="50">
        <v>9.0829286499999995</v>
      </c>
      <c r="E272" s="40">
        <f t="shared" si="24"/>
        <v>-5.2067859192090005E-2</v>
      </c>
      <c r="F272" s="39">
        <v>16630</v>
      </c>
      <c r="G272" s="73">
        <f t="shared" si="25"/>
        <v>3.3531787999999998</v>
      </c>
    </row>
    <row r="273" spans="2:7" ht="15.75">
      <c r="B273" s="49">
        <v>45485</v>
      </c>
      <c r="C273" s="50">
        <v>8.7100000000000009</v>
      </c>
      <c r="D273" s="50">
        <v>9.0914403099999994</v>
      </c>
      <c r="E273" s="40">
        <f t="shared" si="24"/>
        <v>-4.1955982439926376E-2</v>
      </c>
      <c r="F273" s="39">
        <v>1551</v>
      </c>
      <c r="G273" s="73">
        <f t="shared" si="25"/>
        <v>3.7540736999999997</v>
      </c>
    </row>
    <row r="274" spans="2:7" ht="15.75">
      <c r="B274" s="49">
        <v>45484</v>
      </c>
      <c r="C274" s="50">
        <v>8.74</v>
      </c>
      <c r="D274" s="50">
        <v>9.08186304</v>
      </c>
      <c r="E274" s="40">
        <f t="shared" si="24"/>
        <v>-3.7642391048434032E-2</v>
      </c>
      <c r="F274" s="39">
        <v>138796</v>
      </c>
      <c r="G274" s="73">
        <f t="shared" si="25"/>
        <v>3.9681579</v>
      </c>
    </row>
    <row r="275" spans="2:7" ht="15.75">
      <c r="B275" s="49">
        <v>45483</v>
      </c>
      <c r="C275" s="50">
        <v>8.6999999999999993</v>
      </c>
      <c r="D275" s="50">
        <v>9.0757877899999997</v>
      </c>
      <c r="E275" s="40">
        <f t="shared" si="24"/>
        <v>-4.1405528500132571E-2</v>
      </c>
      <c r="F275" s="39">
        <v>30441</v>
      </c>
      <c r="G275" s="73">
        <f t="shared" si="25"/>
        <v>4.0245885000000001</v>
      </c>
    </row>
    <row r="276" spans="2:7" ht="15.75">
      <c r="B276" s="49">
        <v>45482</v>
      </c>
      <c r="C276" s="50">
        <v>8.66</v>
      </c>
      <c r="D276" s="50">
        <v>9.0006481800000007</v>
      </c>
      <c r="E276" s="40">
        <f t="shared" si="24"/>
        <v>-3.7847072031650164E-2</v>
      </c>
      <c r="F276" s="39">
        <v>287851</v>
      </c>
      <c r="G276" s="73">
        <f t="shared" si="25"/>
        <v>4.1524352999999996</v>
      </c>
    </row>
    <row r="277" spans="2:7" ht="15.75">
      <c r="B277" s="49">
        <v>45481</v>
      </c>
      <c r="C277" s="50">
        <v>8.57</v>
      </c>
      <c r="D277" s="50">
        <v>8.9928319299999995</v>
      </c>
      <c r="E277" s="40">
        <f t="shared" si="24"/>
        <v>-4.7018773762404709E-2</v>
      </c>
      <c r="F277" s="39">
        <v>15050</v>
      </c>
      <c r="G277" s="73">
        <f t="shared" si="25"/>
        <v>4.0028240999999998</v>
      </c>
    </row>
    <row r="278" spans="2:7" ht="15.75">
      <c r="B278" s="49">
        <v>45478</v>
      </c>
      <c r="C278" s="50">
        <v>8.4499999999999993</v>
      </c>
      <c r="D278" s="50">
        <v>8.9897495700000007</v>
      </c>
      <c r="E278" s="40">
        <f t="shared" si="24"/>
        <v>-6.0040556836112313E-2</v>
      </c>
      <c r="F278" s="39">
        <v>14316</v>
      </c>
      <c r="G278" s="73">
        <f t="shared" si="25"/>
        <v>4.1750135999999998</v>
      </c>
    </row>
    <row r="279" spans="2:7" ht="15.75">
      <c r="B279" s="49">
        <v>45477</v>
      </c>
      <c r="C279" s="50">
        <v>8.3800000000000008</v>
      </c>
      <c r="D279" s="50">
        <v>9.0108347200000001</v>
      </c>
      <c r="E279" s="40">
        <f t="shared" si="24"/>
        <v>-7.0008466429844707E-2</v>
      </c>
      <c r="F279" s="39">
        <v>38081</v>
      </c>
      <c r="G279" s="73">
        <f t="shared" si="25"/>
        <v>4.2986537999999994</v>
      </c>
    </row>
    <row r="280" spans="2:7" ht="15.75">
      <c r="B280" s="49">
        <v>45476</v>
      </c>
      <c r="C280" s="50">
        <v>8.39</v>
      </c>
      <c r="D280" s="50">
        <v>8.9228519599999991</v>
      </c>
      <c r="E280" s="40">
        <f t="shared" si="24"/>
        <v>-5.9717673495952361E-2</v>
      </c>
      <c r="F280" s="39">
        <v>14529</v>
      </c>
      <c r="G280" s="73">
        <f t="shared" si="25"/>
        <v>4.3472634100000001</v>
      </c>
    </row>
    <row r="281" spans="2:7" ht="15.75">
      <c r="B281" s="49">
        <v>45475</v>
      </c>
      <c r="C281" s="50">
        <v>8.35</v>
      </c>
      <c r="D281" s="50">
        <v>8.9352485500000007</v>
      </c>
      <c r="E281" s="40">
        <f t="shared" si="24"/>
        <v>-6.5498855093404362E-2</v>
      </c>
      <c r="F281" s="39">
        <v>10188</v>
      </c>
      <c r="G281" s="73">
        <f t="shared" si="25"/>
        <v>4.8397777099999999</v>
      </c>
    </row>
    <row r="282" spans="2:7" ht="15.75">
      <c r="B282" s="49">
        <v>45474</v>
      </c>
      <c r="C282" s="50">
        <v>8.36</v>
      </c>
      <c r="D282" s="50">
        <v>8.8758204799999998</v>
      </c>
      <c r="E282" s="40">
        <f t="shared" si="24"/>
        <v>-5.8115244800444721E-2</v>
      </c>
      <c r="F282" s="39">
        <v>20151</v>
      </c>
      <c r="G282" s="73">
        <f t="shared" si="25"/>
        <v>4.93960591</v>
      </c>
    </row>
    <row r="283" spans="2:7" ht="15.75">
      <c r="B283" s="49">
        <v>45471</v>
      </c>
      <c r="C283" s="50">
        <v>8.3699999999999992</v>
      </c>
      <c r="D283" s="50">
        <v>8.9215564300000008</v>
      </c>
      <c r="E283" s="40">
        <f t="shared" ref="E283" si="26">C283/D283-1</f>
        <v>-6.1822893160807135E-2</v>
      </c>
      <c r="F283" s="39">
        <v>124210.8</v>
      </c>
      <c r="G283" s="73">
        <f t="shared" si="25"/>
        <v>5.1441610099999995</v>
      </c>
    </row>
    <row r="284" spans="2:7" ht="15.75">
      <c r="B284" s="49">
        <v>45470</v>
      </c>
      <c r="C284" s="50">
        <v>8.35</v>
      </c>
      <c r="D284" s="50">
        <v>9.0378246299999994</v>
      </c>
      <c r="E284" s="40">
        <f t="shared" ref="E284:E302" si="27">C284/D284-1</f>
        <v>-7.6105109156117789E-2</v>
      </c>
      <c r="F284" s="39">
        <v>149753</v>
      </c>
      <c r="G284" s="73">
        <f t="shared" ref="G284:G303" si="28">SUM(F284:F303)/1000000</f>
        <v>12.28305821</v>
      </c>
    </row>
    <row r="285" spans="2:7" ht="15.75">
      <c r="B285" s="49">
        <v>45469</v>
      </c>
      <c r="C285" s="50">
        <v>8.2899999999999991</v>
      </c>
      <c r="D285" s="50">
        <v>9.0369798899999996</v>
      </c>
      <c r="E285" s="40">
        <f t="shared" si="27"/>
        <v>-8.2658133479591056E-2</v>
      </c>
      <c r="F285" s="39">
        <v>189169.8</v>
      </c>
      <c r="G285" s="73">
        <f t="shared" si="28"/>
        <v>42.223885209999999</v>
      </c>
    </row>
    <row r="286" spans="2:7" ht="15.75">
      <c r="B286" s="49">
        <v>45468</v>
      </c>
      <c r="C286" s="50">
        <v>8.33</v>
      </c>
      <c r="D286" s="50">
        <v>9.0457920699999992</v>
      </c>
      <c r="E286" s="40">
        <f t="shared" si="27"/>
        <v>-7.9129838986007006E-2</v>
      </c>
      <c r="F286" s="39">
        <v>269084.59999999998</v>
      </c>
      <c r="G286" s="73">
        <f t="shared" si="28"/>
        <v>42.086737579999998</v>
      </c>
    </row>
    <row r="287" spans="2:7" ht="15.75">
      <c r="B287" s="49">
        <v>45467</v>
      </c>
      <c r="C287" s="50">
        <v>8.36</v>
      </c>
      <c r="D287" s="50">
        <v>9.0539831</v>
      </c>
      <c r="E287" s="40">
        <f t="shared" si="27"/>
        <v>-7.6649480381733914E-2</v>
      </c>
      <c r="F287" s="39">
        <v>381850.5</v>
      </c>
      <c r="G287" s="73">
        <f t="shared" si="28"/>
        <v>41.859168770000004</v>
      </c>
    </row>
    <row r="288" spans="2:7" ht="15.75">
      <c r="B288" s="49">
        <v>45464</v>
      </c>
      <c r="C288" s="50">
        <v>8.36</v>
      </c>
      <c r="D288" s="50">
        <v>9.0444200899999991</v>
      </c>
      <c r="E288" s="40">
        <f t="shared" si="27"/>
        <v>-7.567318669294576E-2</v>
      </c>
      <c r="F288" s="39">
        <v>364761.2</v>
      </c>
      <c r="G288" s="73">
        <f t="shared" si="28"/>
        <v>41.706059270000004</v>
      </c>
    </row>
    <row r="289" spans="2:7" ht="15.75">
      <c r="B289" s="49">
        <v>45463</v>
      </c>
      <c r="C289" s="50">
        <v>8.31</v>
      </c>
      <c r="D289" s="50">
        <v>9.0195764900000004</v>
      </c>
      <c r="E289" s="40">
        <f t="shared" si="27"/>
        <v>-7.867071040272311E-2</v>
      </c>
      <c r="F289" s="39">
        <v>209549.9</v>
      </c>
      <c r="G289" s="73">
        <f t="shared" si="28"/>
        <v>41.423329029999998</v>
      </c>
    </row>
    <row r="290" spans="2:7" ht="15.75">
      <c r="B290" s="49">
        <v>45462</v>
      </c>
      <c r="C290" s="50">
        <v>8.34</v>
      </c>
      <c r="D290" s="50">
        <v>9.0007128699999992</v>
      </c>
      <c r="E290" s="40">
        <f t="shared" si="27"/>
        <v>-7.3406726727412996E-2</v>
      </c>
      <c r="F290" s="39">
        <v>487219.8</v>
      </c>
      <c r="G290" s="73">
        <f t="shared" si="28"/>
        <v>41.617361830000007</v>
      </c>
    </row>
    <row r="291" spans="2:7" ht="15.75">
      <c r="B291" s="49">
        <v>45461</v>
      </c>
      <c r="C291" s="50">
        <v>8.3000000000000007</v>
      </c>
      <c r="D291" s="50">
        <v>9.0000171699999996</v>
      </c>
      <c r="E291" s="40">
        <f t="shared" si="27"/>
        <v>-7.7779537169482826E-2</v>
      </c>
      <c r="F291" s="39">
        <v>589995.19999999995</v>
      </c>
      <c r="G291" s="73">
        <f t="shared" si="28"/>
        <v>41.249810230000001</v>
      </c>
    </row>
    <row r="292" spans="2:7" ht="15.75">
      <c r="B292" s="49">
        <v>45460</v>
      </c>
      <c r="C292" s="50">
        <v>8.36</v>
      </c>
      <c r="D292" s="50">
        <v>8.9881021200000006</v>
      </c>
      <c r="E292" s="40">
        <f t="shared" si="27"/>
        <v>-6.9881506864766352E-2</v>
      </c>
      <c r="F292" s="39">
        <v>417524.9</v>
      </c>
      <c r="G292" s="73">
        <f t="shared" si="28"/>
        <v>40.790951830000004</v>
      </c>
    </row>
    <row r="293" spans="2:7" ht="15.75">
      <c r="B293" s="49">
        <v>45457</v>
      </c>
      <c r="C293" s="50">
        <v>8.34</v>
      </c>
      <c r="D293" s="50">
        <v>8.98737736</v>
      </c>
      <c r="E293" s="40">
        <f t="shared" si="27"/>
        <v>-7.2031843558864495E-2</v>
      </c>
      <c r="F293" s="39">
        <v>215635.20000000001</v>
      </c>
      <c r="G293" s="73">
        <f t="shared" si="28"/>
        <v>40.585854330000004</v>
      </c>
    </row>
    <row r="294" spans="2:7" ht="15.75">
      <c r="B294" s="49">
        <v>45456</v>
      </c>
      <c r="C294" s="50">
        <v>8.39</v>
      </c>
      <c r="D294" s="50">
        <v>8.9983825900000003</v>
      </c>
      <c r="E294" s="40">
        <f t="shared" si="27"/>
        <v>-6.7610215937706664E-2</v>
      </c>
      <c r="F294" s="39">
        <v>195226.6</v>
      </c>
      <c r="G294" s="73">
        <f t="shared" si="28"/>
        <v>40.538640330000007</v>
      </c>
    </row>
    <row r="295" spans="2:7" ht="15.75">
      <c r="B295" s="49">
        <v>45455</v>
      </c>
      <c r="C295" s="50">
        <v>8.44</v>
      </c>
      <c r="D295" s="50">
        <v>9.0257743399999999</v>
      </c>
      <c r="E295" s="40">
        <f t="shared" si="27"/>
        <v>-6.4900175645206781E-2</v>
      </c>
      <c r="F295" s="39">
        <v>158287.79999999999</v>
      </c>
      <c r="G295" s="73">
        <f t="shared" si="28"/>
        <v>40.515535630000002</v>
      </c>
    </row>
    <row r="296" spans="2:7" ht="15.75">
      <c r="B296" s="49">
        <v>45454</v>
      </c>
      <c r="C296" s="50">
        <v>8.51</v>
      </c>
      <c r="D296" s="50">
        <v>9.0620156499999993</v>
      </c>
      <c r="E296" s="40">
        <f t="shared" si="27"/>
        <v>-6.0915327375317352E-2</v>
      </c>
      <c r="F296" s="39">
        <v>138239.79999999999</v>
      </c>
      <c r="G296" s="73">
        <f t="shared" si="28"/>
        <v>40.519619230000004</v>
      </c>
    </row>
    <row r="297" spans="2:7" ht="15.75">
      <c r="B297" s="49">
        <v>45453</v>
      </c>
      <c r="C297" s="50">
        <v>8.59</v>
      </c>
      <c r="D297" s="50">
        <v>8.9389195200000007</v>
      </c>
      <c r="E297" s="40">
        <f t="shared" si="27"/>
        <v>-3.9033746664720037E-2</v>
      </c>
      <c r="F297" s="39">
        <v>187239.5</v>
      </c>
      <c r="G297" s="73">
        <f t="shared" si="28"/>
        <v>40.529102930000001</v>
      </c>
    </row>
    <row r="298" spans="2:7" ht="15.75">
      <c r="B298" s="49">
        <v>45450</v>
      </c>
      <c r="C298" s="50">
        <v>8.57</v>
      </c>
      <c r="D298" s="50">
        <v>8.9956657799999995</v>
      </c>
      <c r="E298" s="40">
        <f t="shared" si="27"/>
        <v>-4.7318985654889345E-2</v>
      </c>
      <c r="F298" s="39">
        <v>137956.20000000001</v>
      </c>
      <c r="G298" s="73">
        <f t="shared" si="28"/>
        <v>40.417343670000001</v>
      </c>
    </row>
    <row r="299" spans="2:7" ht="15.75">
      <c r="B299" s="49">
        <v>45449</v>
      </c>
      <c r="C299" s="50">
        <v>8.6</v>
      </c>
      <c r="D299" s="50">
        <v>9.0927974900000006</v>
      </c>
      <c r="E299" s="40">
        <f t="shared" si="27"/>
        <v>-5.4196465998716636E-2</v>
      </c>
      <c r="F299" s="39">
        <v>86690.61</v>
      </c>
      <c r="G299" s="73">
        <f t="shared" si="28"/>
        <v>40.410216370000008</v>
      </c>
    </row>
    <row r="300" spans="2:7" ht="15.75">
      <c r="B300" s="49">
        <v>45448</v>
      </c>
      <c r="C300" s="50">
        <v>8.61</v>
      </c>
      <c r="D300" s="50">
        <v>9.0418289000000005</v>
      </c>
      <c r="E300" s="40">
        <f t="shared" si="27"/>
        <v>-4.7759021407715485E-2</v>
      </c>
      <c r="F300" s="39">
        <v>507043.3</v>
      </c>
      <c r="G300" s="73">
        <f t="shared" si="28"/>
        <v>40.374105820000011</v>
      </c>
    </row>
    <row r="301" spans="2:7" ht="15.75">
      <c r="B301" s="49">
        <v>45447</v>
      </c>
      <c r="C301" s="50">
        <v>8.61</v>
      </c>
      <c r="D301" s="50">
        <v>9.0333823899999999</v>
      </c>
      <c r="E301" s="40">
        <f t="shared" si="27"/>
        <v>-4.6868644735850729E-2</v>
      </c>
      <c r="F301" s="39">
        <v>110016.2</v>
      </c>
      <c r="G301" s="73">
        <f t="shared" si="28"/>
        <v>39.873425090000005</v>
      </c>
    </row>
    <row r="302" spans="2:7" ht="15.75">
      <c r="B302" s="49">
        <v>45446</v>
      </c>
      <c r="C302" s="50">
        <v>8.58</v>
      </c>
      <c r="D302" s="50">
        <v>9.0499250500000006</v>
      </c>
      <c r="E302" s="40">
        <f t="shared" si="27"/>
        <v>-5.1925849927342838E-2</v>
      </c>
      <c r="F302" s="39">
        <v>224706.1</v>
      </c>
      <c r="G302" s="73">
        <f t="shared" si="28"/>
        <v>39.825979570000008</v>
      </c>
    </row>
    <row r="303" spans="2:7" ht="15.75">
      <c r="B303" s="49">
        <v>45443</v>
      </c>
      <c r="C303" s="50">
        <v>8.6999999999999993</v>
      </c>
      <c r="D303" s="50">
        <v>9.0372671899999997</v>
      </c>
      <c r="E303" s="40">
        <f t="shared" ref="E303" si="29">C303/D303-1</f>
        <v>-3.7319599267043535E-2</v>
      </c>
      <c r="F303" s="39">
        <v>7263108</v>
      </c>
      <c r="G303" s="73">
        <f t="shared" si="28"/>
        <v>39.659649320000007</v>
      </c>
    </row>
    <row r="304" spans="2:7" ht="15.75">
      <c r="B304" s="49">
        <v>45441</v>
      </c>
      <c r="C304" s="50">
        <v>8.6999999999999993</v>
      </c>
      <c r="D304" s="50">
        <v>9.0987609200000001</v>
      </c>
      <c r="E304" s="40">
        <f t="shared" ref="E304:E323" si="30">C304/D304-1</f>
        <v>-4.3825848761833486E-2</v>
      </c>
      <c r="F304" s="39">
        <v>30090580</v>
      </c>
      <c r="G304" s="73">
        <f t="shared" ref="G304:G324" si="31">SUM(F304:F323)/1000000</f>
        <v>32.547543419999997</v>
      </c>
    </row>
    <row r="305" spans="2:7" ht="15.75">
      <c r="B305" s="49">
        <v>45440</v>
      </c>
      <c r="C305" s="50">
        <v>8.59</v>
      </c>
      <c r="D305" s="50">
        <v>9.1173245000000005</v>
      </c>
      <c r="E305" s="40">
        <f t="shared" si="30"/>
        <v>-5.7837636468900611E-2</v>
      </c>
      <c r="F305" s="39">
        <v>52022.17</v>
      </c>
      <c r="G305" s="73">
        <f t="shared" si="31"/>
        <v>2.71512552</v>
      </c>
    </row>
    <row r="306" spans="2:7" ht="15.75">
      <c r="B306" s="49">
        <v>45439</v>
      </c>
      <c r="C306" s="50">
        <v>8.66</v>
      </c>
      <c r="D306" s="50">
        <v>9.1098397900000005</v>
      </c>
      <c r="E306" s="40">
        <f t="shared" si="30"/>
        <v>-4.9379550065611011E-2</v>
      </c>
      <c r="F306" s="39">
        <v>41515.79</v>
      </c>
      <c r="G306" s="73">
        <f t="shared" si="31"/>
        <v>2.8249822499999997</v>
      </c>
    </row>
    <row r="307" spans="2:7" ht="15.75">
      <c r="B307" s="49">
        <v>45436</v>
      </c>
      <c r="C307" s="50">
        <v>8.6199999999999992</v>
      </c>
      <c r="D307" s="50">
        <v>9.1117566100000005</v>
      </c>
      <c r="E307" s="40">
        <f t="shared" si="30"/>
        <v>-5.3969462865185225E-2</v>
      </c>
      <c r="F307" s="39">
        <v>228741</v>
      </c>
      <c r="G307" s="73">
        <f t="shared" si="31"/>
        <v>3.3256329600000001</v>
      </c>
    </row>
    <row r="308" spans="2:7" ht="15.75">
      <c r="B308" s="49">
        <v>45435</v>
      </c>
      <c r="C308" s="50">
        <v>8.64</v>
      </c>
      <c r="D308" s="50">
        <v>9.1171563399999993</v>
      </c>
      <c r="E308" s="40">
        <f t="shared" si="30"/>
        <v>-5.2336092769030951E-2</v>
      </c>
      <c r="F308" s="39">
        <v>82030.960000000006</v>
      </c>
      <c r="G308" s="73">
        <f t="shared" si="31"/>
        <v>3.18431709</v>
      </c>
    </row>
    <row r="309" spans="2:7" ht="15.75">
      <c r="B309" s="49">
        <v>45434</v>
      </c>
      <c r="C309" s="50">
        <v>8.68</v>
      </c>
      <c r="D309" s="50">
        <v>9.1030850700000006</v>
      </c>
      <c r="E309" s="40">
        <f t="shared" si="30"/>
        <v>-4.6477108227222175E-2</v>
      </c>
      <c r="F309" s="39">
        <v>403582.7</v>
      </c>
      <c r="G309" s="73">
        <f t="shared" si="31"/>
        <v>3.14114212</v>
      </c>
    </row>
    <row r="310" spans="2:7" ht="15.75">
      <c r="B310" s="49">
        <v>45433</v>
      </c>
      <c r="C310" s="50">
        <v>8.7100000000000009</v>
      </c>
      <c r="D310" s="50">
        <v>9.1160992299999997</v>
      </c>
      <c r="E310" s="40">
        <f t="shared" si="30"/>
        <v>-4.4547478011601083E-2</v>
      </c>
      <c r="F310" s="39">
        <v>119668.2</v>
      </c>
      <c r="G310" s="73">
        <f t="shared" si="31"/>
        <v>2.95077772</v>
      </c>
    </row>
    <row r="311" spans="2:7" ht="15.75">
      <c r="B311" s="49">
        <v>45432</v>
      </c>
      <c r="C311" s="50">
        <v>8.7100000000000009</v>
      </c>
      <c r="D311" s="50">
        <v>9.1143770699999997</v>
      </c>
      <c r="E311" s="40">
        <f t="shared" si="30"/>
        <v>-4.4366945419781589E-2</v>
      </c>
      <c r="F311" s="39">
        <v>131136.79999999999</v>
      </c>
      <c r="G311" s="73">
        <f t="shared" si="31"/>
        <v>3.1196394199999999</v>
      </c>
    </row>
    <row r="312" spans="2:7" ht="15.75">
      <c r="B312" s="49">
        <v>45429</v>
      </c>
      <c r="C312" s="50">
        <v>8.68</v>
      </c>
      <c r="D312" s="50">
        <v>9.1174598200000005</v>
      </c>
      <c r="E312" s="40">
        <f t="shared" si="30"/>
        <v>-4.7980449449351203E-2</v>
      </c>
      <c r="F312" s="39">
        <v>212427.4</v>
      </c>
      <c r="G312" s="73">
        <f t="shared" si="31"/>
        <v>3.04232266</v>
      </c>
    </row>
    <row r="313" spans="2:7" ht="15.75">
      <c r="B313" s="49">
        <v>45428</v>
      </c>
      <c r="C313" s="50">
        <v>8.7200000000000006</v>
      </c>
      <c r="D313" s="50">
        <v>9.1199005100000008</v>
      </c>
      <c r="E313" s="40">
        <f t="shared" si="30"/>
        <v>-4.3849218482318708E-2</v>
      </c>
      <c r="F313" s="39">
        <v>168421.2</v>
      </c>
      <c r="G313" s="73">
        <f t="shared" si="31"/>
        <v>3.0925992599999996</v>
      </c>
    </row>
    <row r="314" spans="2:7" ht="15.75">
      <c r="B314" s="49">
        <v>45427</v>
      </c>
      <c r="C314" s="50">
        <v>8.69</v>
      </c>
      <c r="D314" s="50">
        <v>9.0973675400000005</v>
      </c>
      <c r="E314" s="40">
        <f t="shared" si="30"/>
        <v>-4.4778617353740668E-2</v>
      </c>
      <c r="F314" s="39">
        <v>172121.9</v>
      </c>
      <c r="G314" s="73">
        <f t="shared" si="31"/>
        <v>2.9984498900000003</v>
      </c>
    </row>
    <row r="315" spans="2:7" ht="15.75">
      <c r="B315" s="49">
        <v>45426</v>
      </c>
      <c r="C315" s="50">
        <v>8.7200000000000006</v>
      </c>
      <c r="D315" s="50">
        <v>9.0874049100000001</v>
      </c>
      <c r="E315" s="40">
        <f t="shared" si="30"/>
        <v>-4.0430124291666369E-2</v>
      </c>
      <c r="F315" s="39">
        <v>162371.4</v>
      </c>
      <c r="G315" s="73">
        <f t="shared" si="31"/>
        <v>3.2131067899999999</v>
      </c>
    </row>
    <row r="316" spans="2:7" ht="15.75">
      <c r="B316" s="49">
        <v>45425</v>
      </c>
      <c r="C316" s="50">
        <v>8.67</v>
      </c>
      <c r="D316" s="50">
        <v>9.0738956099999992</v>
      </c>
      <c r="E316" s="40">
        <f t="shared" si="30"/>
        <v>-4.4511820210371478E-2</v>
      </c>
      <c r="F316" s="39">
        <v>147723.5</v>
      </c>
      <c r="G316" s="73">
        <f t="shared" si="31"/>
        <v>3.2200838899999997</v>
      </c>
    </row>
    <row r="317" spans="2:7" ht="15.75">
      <c r="B317" s="49">
        <v>45422</v>
      </c>
      <c r="C317" s="50">
        <v>8.58</v>
      </c>
      <c r="D317" s="50">
        <v>9.0756296200000008</v>
      </c>
      <c r="E317" s="40">
        <f t="shared" si="30"/>
        <v>-5.4611045266521163E-2</v>
      </c>
      <c r="F317" s="39">
        <v>75480.240000000005</v>
      </c>
      <c r="G317" s="73">
        <f t="shared" si="31"/>
        <v>3.6426399899999997</v>
      </c>
    </row>
    <row r="318" spans="2:7" ht="15.75">
      <c r="B318" s="49">
        <v>45421</v>
      </c>
      <c r="C318" s="50">
        <v>8.59</v>
      </c>
      <c r="D318" s="50">
        <v>9.0812161699999994</v>
      </c>
      <c r="E318" s="40">
        <f t="shared" si="30"/>
        <v>-5.4091452158439246E-2</v>
      </c>
      <c r="F318" s="39">
        <v>130828.9</v>
      </c>
      <c r="G318" s="73">
        <f t="shared" si="31"/>
        <v>3.7474938500000001</v>
      </c>
    </row>
    <row r="319" spans="2:7" ht="15.75">
      <c r="B319" s="49">
        <v>45420</v>
      </c>
      <c r="C319" s="50">
        <v>8.57</v>
      </c>
      <c r="D319" s="50">
        <v>9.0505142000000003</v>
      </c>
      <c r="E319" s="40">
        <f t="shared" si="30"/>
        <v>-5.3092475121468752E-2</v>
      </c>
      <c r="F319" s="39">
        <v>50580.06</v>
      </c>
      <c r="G319" s="73">
        <f t="shared" si="31"/>
        <v>3.75064325</v>
      </c>
    </row>
    <row r="320" spans="2:7" ht="15.75">
      <c r="B320" s="49">
        <v>45419</v>
      </c>
      <c r="C320" s="50">
        <v>8.56</v>
      </c>
      <c r="D320" s="50">
        <v>9.0465189000000006</v>
      </c>
      <c r="E320" s="40">
        <f t="shared" si="30"/>
        <v>-5.3779680933403018E-2</v>
      </c>
      <c r="F320" s="39">
        <v>6362.57</v>
      </c>
      <c r="G320" s="73">
        <f t="shared" si="31"/>
        <v>3.8128190899999996</v>
      </c>
    </row>
    <row r="321" spans="1:7" ht="15.75">
      <c r="B321" s="49">
        <v>45418</v>
      </c>
      <c r="C321" s="50">
        <v>8.57</v>
      </c>
      <c r="D321" s="50">
        <v>9.0322308699999994</v>
      </c>
      <c r="E321" s="40">
        <f t="shared" si="30"/>
        <v>-5.1175714688081131E-2</v>
      </c>
      <c r="F321" s="39">
        <v>62570.68</v>
      </c>
      <c r="G321" s="73">
        <f t="shared" si="31"/>
        <v>3.8939718399999994</v>
      </c>
    </row>
    <row r="322" spans="1:7" ht="15.75">
      <c r="B322" s="49">
        <v>45415</v>
      </c>
      <c r="C322" s="50">
        <v>8.57</v>
      </c>
      <c r="D322" s="50">
        <v>9.0494274800000003</v>
      </c>
      <c r="E322" s="40">
        <f t="shared" si="30"/>
        <v>-5.2978763690805342E-2</v>
      </c>
      <c r="F322" s="39">
        <v>58375.85</v>
      </c>
      <c r="G322" s="73">
        <f t="shared" si="31"/>
        <v>4.0580786599999996</v>
      </c>
    </row>
    <row r="323" spans="1:7" ht="15.75">
      <c r="B323" s="49">
        <v>45414</v>
      </c>
      <c r="C323" s="50">
        <v>8.56</v>
      </c>
      <c r="D323" s="50">
        <v>9.0250091500000007</v>
      </c>
      <c r="E323" s="40">
        <f t="shared" si="30"/>
        <v>-5.1524507318643553E-2</v>
      </c>
      <c r="F323" s="39">
        <v>151002.1</v>
      </c>
      <c r="G323" s="73">
        <f t="shared" si="31"/>
        <v>4.2624394099999989</v>
      </c>
    </row>
    <row r="324" spans="1:7" ht="15.75">
      <c r="B324" s="49">
        <v>45412</v>
      </c>
      <c r="C324" s="50">
        <v>8.68</v>
      </c>
      <c r="D324" s="50">
        <v>8.9971867200000002</v>
      </c>
      <c r="E324" s="40">
        <f t="shared" ref="E324" si="32">C324/D324-1</f>
        <v>-3.5253988815739601E-2</v>
      </c>
      <c r="F324" s="39">
        <v>258162.1</v>
      </c>
      <c r="G324" s="73">
        <f t="shared" si="31"/>
        <v>4.2797506099999998</v>
      </c>
    </row>
    <row r="325" spans="1:7" ht="15.75">
      <c r="B325" s="49">
        <v>45411</v>
      </c>
      <c r="C325" s="50">
        <v>8.64</v>
      </c>
      <c r="D325" s="50">
        <v>9.1245145999999995</v>
      </c>
      <c r="E325" s="40">
        <f t="shared" ref="E325:E345" si="33">C325/D325-1</f>
        <v>-5.3100315056759162E-2</v>
      </c>
      <c r="F325" s="39">
        <v>161878.9</v>
      </c>
      <c r="G325" s="73">
        <f t="shared" ref="G325:G346" si="34">SUM(F325:F344)/1000000</f>
        <v>4.1384597100000002</v>
      </c>
    </row>
    <row r="326" spans="1:7" ht="15.75">
      <c r="B326" s="49">
        <v>45408</v>
      </c>
      <c r="C326" s="50">
        <v>8.6</v>
      </c>
      <c r="D326" s="50">
        <v>9.1207900899999999</v>
      </c>
      <c r="E326" s="40">
        <f t="shared" si="33"/>
        <v>-5.7099229876038105E-2</v>
      </c>
      <c r="F326" s="39">
        <v>542166.5</v>
      </c>
      <c r="G326" s="73">
        <f t="shared" si="34"/>
        <v>4.0825181099999996</v>
      </c>
    </row>
    <row r="327" spans="1:7" ht="15.75">
      <c r="B327" s="49">
        <v>45407</v>
      </c>
      <c r="C327" s="50">
        <v>8.73</v>
      </c>
      <c r="D327" s="50">
        <v>9.1027671800000007</v>
      </c>
      <c r="E327" s="40">
        <f t="shared" si="33"/>
        <v>-4.0950973767517662E-2</v>
      </c>
      <c r="F327" s="39">
        <v>87425.13</v>
      </c>
      <c r="G327" s="73">
        <f t="shared" si="34"/>
        <v>3.6279088199999991</v>
      </c>
    </row>
    <row r="328" spans="1:7" ht="15.75">
      <c r="B328" s="49">
        <v>45406</v>
      </c>
      <c r="C328" s="50">
        <v>8.7100000000000009</v>
      </c>
      <c r="D328" s="50">
        <v>9.1057851900000006</v>
      </c>
      <c r="E328" s="40">
        <f t="shared" si="33"/>
        <v>-4.346524563687848E-2</v>
      </c>
      <c r="F328" s="39">
        <v>38855.99</v>
      </c>
      <c r="G328" s="73">
        <f t="shared" si="34"/>
        <v>3.8192194899999992</v>
      </c>
    </row>
    <row r="329" spans="1:7" ht="15.75">
      <c r="B329" s="49">
        <v>45405</v>
      </c>
      <c r="C329" s="50">
        <v>8.68</v>
      </c>
      <c r="D329" s="50">
        <v>9.1163551100000006</v>
      </c>
      <c r="E329" s="40">
        <f t="shared" si="33"/>
        <v>-4.786508475534812E-2</v>
      </c>
      <c r="F329" s="39">
        <v>213218.3</v>
      </c>
      <c r="G329" s="73">
        <f t="shared" si="34"/>
        <v>3.8580394299999994</v>
      </c>
    </row>
    <row r="330" spans="1:7" ht="15.75">
      <c r="B330" s="49">
        <v>45404</v>
      </c>
      <c r="C330" s="50">
        <v>8.7100000000000009</v>
      </c>
      <c r="D330" s="50">
        <v>9.1333353699999993</v>
      </c>
      <c r="E330" s="40">
        <f t="shared" si="33"/>
        <v>-4.6350577620363764E-2</v>
      </c>
      <c r="F330" s="39">
        <v>288529.90000000002</v>
      </c>
      <c r="G330" s="73">
        <f t="shared" si="34"/>
        <v>3.7898389299999993</v>
      </c>
    </row>
    <row r="331" spans="1:7" ht="15.75">
      <c r="B331" s="49">
        <v>45401</v>
      </c>
      <c r="C331" s="50">
        <v>8.6999999999999993</v>
      </c>
      <c r="D331" s="50">
        <v>9.1207853399999994</v>
      </c>
      <c r="E331" s="40">
        <f t="shared" si="33"/>
        <v>-4.6134770670965053E-2</v>
      </c>
      <c r="F331" s="39">
        <v>53820.04</v>
      </c>
      <c r="G331" s="73">
        <f t="shared" si="34"/>
        <v>3.5397037399999998</v>
      </c>
    </row>
    <row r="332" spans="1:7" ht="15.75">
      <c r="B332" s="49">
        <v>45400</v>
      </c>
      <c r="C332" s="50">
        <v>8.73</v>
      </c>
      <c r="D332" s="50">
        <v>9.1148676000000002</v>
      </c>
      <c r="E332" s="40">
        <f t="shared" si="33"/>
        <v>-4.2224156936739199E-2</v>
      </c>
      <c r="F332" s="39">
        <v>262704</v>
      </c>
      <c r="G332" s="73">
        <f t="shared" si="34"/>
        <v>3.5244006999999997</v>
      </c>
    </row>
    <row r="333" spans="1:7" ht="15.75">
      <c r="B333" s="49">
        <v>45399</v>
      </c>
      <c r="C333" s="50">
        <v>8.77</v>
      </c>
      <c r="D333" s="50">
        <v>9.0881181400000006</v>
      </c>
      <c r="E333" s="40">
        <f t="shared" si="33"/>
        <v>-3.5003741709722203E-2</v>
      </c>
      <c r="F333" s="39">
        <v>74271.83</v>
      </c>
      <c r="G333" s="73">
        <f t="shared" si="34"/>
        <v>3.4554091999999996</v>
      </c>
    </row>
    <row r="334" spans="1:7" ht="15.75">
      <c r="B334" s="49">
        <v>45398</v>
      </c>
      <c r="C334" s="50">
        <v>8.77</v>
      </c>
      <c r="D334" s="50">
        <v>9.1023096199999998</v>
      </c>
      <c r="E334" s="40">
        <f t="shared" si="33"/>
        <v>-3.6508274698746179E-2</v>
      </c>
      <c r="F334" s="39">
        <v>386778.8</v>
      </c>
      <c r="G334" s="73">
        <f t="shared" si="34"/>
        <v>3.4909852699999995</v>
      </c>
    </row>
    <row r="335" spans="1:7" ht="15.75">
      <c r="B335" s="49">
        <v>45397</v>
      </c>
      <c r="C335" s="50">
        <v>8.7799999999999994</v>
      </c>
      <c r="D335" s="50">
        <v>9.1500744899999997</v>
      </c>
      <c r="E335" s="40">
        <f t="shared" si="33"/>
        <v>-4.044497019171267E-2</v>
      </c>
      <c r="F335" s="39">
        <v>169348.5</v>
      </c>
      <c r="G335" s="73">
        <f t="shared" si="34"/>
        <v>3.3945352699999991</v>
      </c>
    </row>
    <row r="336" spans="1:7" ht="15.75">
      <c r="A336" s="4"/>
      <c r="B336" s="49">
        <v>45394</v>
      </c>
      <c r="C336" s="50">
        <v>8.6999999999999993</v>
      </c>
      <c r="D336" s="50">
        <v>9.1656199300000001</v>
      </c>
      <c r="E336" s="40">
        <f t="shared" si="33"/>
        <v>-5.0800702359038441E-2</v>
      </c>
      <c r="F336" s="39">
        <v>570279.6</v>
      </c>
      <c r="G336" s="73">
        <f t="shared" si="34"/>
        <v>3.4004138699999995</v>
      </c>
    </row>
    <row r="337" spans="1:7" ht="15.75">
      <c r="A337" s="4"/>
      <c r="B337" s="49">
        <v>45393</v>
      </c>
      <c r="C337" s="50">
        <v>8.74</v>
      </c>
      <c r="D337" s="50">
        <v>9.1570886599999994</v>
      </c>
      <c r="E337" s="40">
        <f t="shared" si="33"/>
        <v>-4.554817316795523E-2</v>
      </c>
      <c r="F337" s="39">
        <v>180334.1</v>
      </c>
      <c r="G337" s="73">
        <f t="shared" si="34"/>
        <v>3.0712809699999997</v>
      </c>
    </row>
    <row r="338" spans="1:7" ht="15.75">
      <c r="A338" s="4"/>
      <c r="B338" s="49">
        <v>45392</v>
      </c>
      <c r="C338" s="50">
        <v>8.73</v>
      </c>
      <c r="D338" s="50">
        <v>9.1597029899999995</v>
      </c>
      <c r="E338" s="40">
        <f t="shared" si="33"/>
        <v>-4.6912327885426208E-2</v>
      </c>
      <c r="F338" s="39">
        <v>133978.29999999999</v>
      </c>
      <c r="G338" s="73">
        <f t="shared" si="34"/>
        <v>2.9168671100000005</v>
      </c>
    </row>
    <row r="339" spans="1:7" ht="15.75">
      <c r="B339" s="49">
        <v>45391</v>
      </c>
      <c r="C339" s="50">
        <v>8.68</v>
      </c>
      <c r="D339" s="50">
        <v>9.1953704300000005</v>
      </c>
      <c r="E339" s="40">
        <f t="shared" si="33"/>
        <v>-5.6046728505748766E-2</v>
      </c>
      <c r="F339" s="39">
        <v>112755.9</v>
      </c>
      <c r="G339" s="73">
        <f t="shared" si="34"/>
        <v>2.9951464100000003</v>
      </c>
    </row>
    <row r="340" spans="1:7" ht="15.75">
      <c r="B340" s="49">
        <v>45390</v>
      </c>
      <c r="C340" s="50">
        <v>8.68</v>
      </c>
      <c r="D340" s="50">
        <v>9.18232085</v>
      </c>
      <c r="E340" s="40">
        <f t="shared" si="33"/>
        <v>-5.4705216492190067E-2</v>
      </c>
      <c r="F340" s="39">
        <v>87515.32</v>
      </c>
      <c r="G340" s="73">
        <f t="shared" si="34"/>
        <v>3.06186691</v>
      </c>
    </row>
    <row r="341" spans="1:7" ht="15.75">
      <c r="B341" s="49">
        <v>45387</v>
      </c>
      <c r="C341" s="50">
        <v>8.68</v>
      </c>
      <c r="D341" s="50">
        <v>9.1763781099999999</v>
      </c>
      <c r="E341" s="40">
        <f t="shared" si="33"/>
        <v>-5.4093031482548626E-2</v>
      </c>
      <c r="F341" s="39">
        <v>226677.5</v>
      </c>
      <c r="G341" s="73">
        <f t="shared" si="34"/>
        <v>3.1550360900000003</v>
      </c>
    </row>
    <row r="342" spans="1:7" ht="15.75">
      <c r="B342" s="49">
        <v>45386</v>
      </c>
      <c r="C342" s="50">
        <v>8.75</v>
      </c>
      <c r="D342" s="50">
        <v>9.1833444100000001</v>
      </c>
      <c r="E342" s="40">
        <f t="shared" si="33"/>
        <v>-4.7188082103086448E-2</v>
      </c>
      <c r="F342" s="39">
        <v>262736.59999999998</v>
      </c>
      <c r="G342" s="73">
        <f t="shared" si="34"/>
        <v>3.0462463900000003</v>
      </c>
    </row>
    <row r="343" spans="1:7" ht="15.75">
      <c r="B343" s="49">
        <v>45385</v>
      </c>
      <c r="C343" s="50">
        <v>8.6999999999999993</v>
      </c>
      <c r="D343" s="50">
        <v>9.1819007799999994</v>
      </c>
      <c r="E343" s="40">
        <f t="shared" si="33"/>
        <v>-5.248377123064496E-2</v>
      </c>
      <c r="F343" s="39">
        <v>168313.3</v>
      </c>
      <c r="G343" s="73">
        <f t="shared" si="34"/>
        <v>2.8960307899999997</v>
      </c>
    </row>
    <row r="344" spans="1:7" ht="15.75">
      <c r="B344" s="49">
        <v>45384</v>
      </c>
      <c r="C344" s="50">
        <v>8.7200000000000006</v>
      </c>
      <c r="D344" s="50">
        <v>9.1751568500000005</v>
      </c>
      <c r="E344" s="40">
        <f t="shared" si="33"/>
        <v>-4.9607527962859832E-2</v>
      </c>
      <c r="F344" s="39">
        <v>116871.2</v>
      </c>
      <c r="G344" s="73">
        <f t="shared" si="34"/>
        <v>2.9761778899999998</v>
      </c>
    </row>
    <row r="345" spans="1:7" ht="15.75">
      <c r="B345" s="49">
        <v>45383</v>
      </c>
      <c r="C345" s="50">
        <v>8.65</v>
      </c>
      <c r="D345" s="50">
        <v>9.1765231299999996</v>
      </c>
      <c r="E345" s="40">
        <f t="shared" si="33"/>
        <v>-5.7377192052040282E-2</v>
      </c>
      <c r="F345" s="39">
        <v>105937.3</v>
      </c>
      <c r="G345" s="73">
        <f t="shared" si="34"/>
        <v>3.1848696899999998</v>
      </c>
    </row>
    <row r="346" spans="1:7" ht="15.75">
      <c r="B346" s="49">
        <v>45379</v>
      </c>
      <c r="C346" s="50">
        <v>8.7899999999999991</v>
      </c>
      <c r="D346" s="50">
        <v>9.1825734600000004</v>
      </c>
      <c r="E346" s="40">
        <f t="shared" ref="E346" si="35">C346/D346-1</f>
        <v>-4.2752008650960627E-2</v>
      </c>
      <c r="F346" s="39">
        <v>87557.21</v>
      </c>
      <c r="G346" s="73">
        <f t="shared" si="34"/>
        <v>3.6263767899999997</v>
      </c>
    </row>
    <row r="347" spans="1:7" ht="15.75">
      <c r="B347" s="49">
        <v>45378</v>
      </c>
      <c r="C347" s="50">
        <v>8.74</v>
      </c>
      <c r="D347" s="50">
        <v>9.2556064300000003</v>
      </c>
      <c r="E347" s="40">
        <f t="shared" ref="E347:E365" si="36">C347/D347-1</f>
        <v>-5.5707471347180015E-2</v>
      </c>
      <c r="F347" s="39">
        <v>278735.8</v>
      </c>
      <c r="G347" s="73">
        <f t="shared" ref="G347:G366" si="37">SUM(F347:F366)/1000000</f>
        <v>3.6688430799999998</v>
      </c>
    </row>
    <row r="348" spans="1:7" ht="15.75">
      <c r="B348" s="49">
        <v>45377</v>
      </c>
      <c r="C348" s="50">
        <v>8.75</v>
      </c>
      <c r="D348" s="50">
        <v>9.2394924500000002</v>
      </c>
      <c r="E348" s="40">
        <f t="shared" si="36"/>
        <v>-5.2978283455386133E-2</v>
      </c>
      <c r="F348" s="39">
        <v>77675.929999999993</v>
      </c>
      <c r="G348" s="73">
        <f t="shared" si="37"/>
        <v>3.8321100799999996</v>
      </c>
    </row>
    <row r="349" spans="1:7" ht="15.75">
      <c r="B349" s="49">
        <v>45376</v>
      </c>
      <c r="C349" s="50">
        <v>8.7799999999999994</v>
      </c>
      <c r="D349" s="50">
        <v>9.2368575899999996</v>
      </c>
      <c r="E349" s="40">
        <f t="shared" si="36"/>
        <v>-4.9460282953220247E-2</v>
      </c>
      <c r="F349" s="39">
        <v>145017.79999999999</v>
      </c>
      <c r="G349" s="73">
        <f t="shared" si="37"/>
        <v>4.2830965499999998</v>
      </c>
    </row>
    <row r="350" spans="1:7" ht="15.75">
      <c r="B350" s="49">
        <v>45373</v>
      </c>
      <c r="C350" s="50">
        <v>8.7200000000000006</v>
      </c>
      <c r="D350" s="50">
        <v>9.2246503400000002</v>
      </c>
      <c r="E350" s="40">
        <f t="shared" si="36"/>
        <v>-5.4706717479765188E-2</v>
      </c>
      <c r="F350" s="39">
        <v>38394.71</v>
      </c>
      <c r="G350" s="73">
        <f t="shared" si="37"/>
        <v>4.5976418499999996</v>
      </c>
    </row>
    <row r="351" spans="1:7" ht="15.75">
      <c r="B351" s="49">
        <v>45372</v>
      </c>
      <c r="C351" s="50">
        <v>8.68</v>
      </c>
      <c r="D351" s="50">
        <v>9.2235239199999999</v>
      </c>
      <c r="E351" s="40">
        <f t="shared" si="36"/>
        <v>-5.8928011106627043E-2</v>
      </c>
      <c r="F351" s="39">
        <v>38517</v>
      </c>
      <c r="G351" s="73">
        <f t="shared" si="37"/>
        <v>5.28942084</v>
      </c>
    </row>
    <row r="352" spans="1:7" ht="15.75">
      <c r="B352" s="49">
        <v>45371</v>
      </c>
      <c r="C352" s="50">
        <v>8.73</v>
      </c>
      <c r="D352" s="50">
        <v>9.2467713400000004</v>
      </c>
      <c r="E352" s="40">
        <f t="shared" si="36"/>
        <v>-5.5886678819939362E-2</v>
      </c>
      <c r="F352" s="39">
        <v>193712.5</v>
      </c>
      <c r="G352" s="73">
        <f t="shared" si="37"/>
        <v>5.7546443399999996</v>
      </c>
    </row>
    <row r="353" spans="2:7" ht="15.75">
      <c r="B353" s="49">
        <v>45370</v>
      </c>
      <c r="C353" s="50">
        <v>8.68</v>
      </c>
      <c r="D353" s="50">
        <v>9.2263315699999993</v>
      </c>
      <c r="E353" s="40">
        <f t="shared" si="36"/>
        <v>-5.9214387197662699E-2</v>
      </c>
      <c r="F353" s="39">
        <v>109847.9</v>
      </c>
      <c r="G353" s="73">
        <f t="shared" si="37"/>
        <v>6.31324884</v>
      </c>
    </row>
    <row r="354" spans="2:7" ht="15.75">
      <c r="B354" s="49">
        <v>45369</v>
      </c>
      <c r="C354" s="50">
        <v>8.68</v>
      </c>
      <c r="D354" s="50">
        <v>9.2192026899999995</v>
      </c>
      <c r="E354" s="40">
        <f t="shared" si="36"/>
        <v>-5.8486911301437017E-2</v>
      </c>
      <c r="F354" s="39">
        <v>290328.8</v>
      </c>
      <c r="G354" s="73">
        <f t="shared" si="37"/>
        <v>6.3475629399999995</v>
      </c>
    </row>
    <row r="355" spans="2:7" ht="15.75">
      <c r="B355" s="49">
        <v>45366</v>
      </c>
      <c r="C355" s="50">
        <v>8.69</v>
      </c>
      <c r="D355" s="50">
        <v>9.2333773600000004</v>
      </c>
      <c r="E355" s="40">
        <f t="shared" si="36"/>
        <v>-5.884925296717225E-2</v>
      </c>
      <c r="F355" s="39">
        <v>175227.1</v>
      </c>
      <c r="G355" s="73">
        <f t="shared" si="37"/>
        <v>6.0876396399999999</v>
      </c>
    </row>
    <row r="356" spans="2:7" ht="15.75">
      <c r="B356" s="49">
        <v>45365</v>
      </c>
      <c r="C356" s="50">
        <v>8.67</v>
      </c>
      <c r="D356" s="50">
        <v>9.2468137600000002</v>
      </c>
      <c r="E356" s="40">
        <f t="shared" si="36"/>
        <v>-6.2379731545496142E-2</v>
      </c>
      <c r="F356" s="39">
        <v>241146.7</v>
      </c>
      <c r="G356" s="73">
        <f t="shared" si="37"/>
        <v>6.7598533400000003</v>
      </c>
    </row>
    <row r="357" spans="2:7" ht="15.75">
      <c r="B357" s="49">
        <v>45364</v>
      </c>
      <c r="C357" s="50">
        <v>8.66</v>
      </c>
      <c r="D357" s="50">
        <v>9.2624764000000006</v>
      </c>
      <c r="E357" s="40">
        <f t="shared" si="36"/>
        <v>-6.5044851288366123E-2</v>
      </c>
      <c r="F357" s="39">
        <v>25920.240000000002</v>
      </c>
      <c r="G357" s="73">
        <f t="shared" si="37"/>
        <v>6.7670257399999993</v>
      </c>
    </row>
    <row r="358" spans="2:7" ht="15.75">
      <c r="B358" s="49">
        <v>45363</v>
      </c>
      <c r="C358" s="50">
        <v>8.68</v>
      </c>
      <c r="D358" s="50">
        <v>9.2545921100000008</v>
      </c>
      <c r="E358" s="40">
        <f t="shared" si="36"/>
        <v>-6.2087243086502819E-2</v>
      </c>
      <c r="F358" s="39">
        <v>212257.6</v>
      </c>
      <c r="G358" s="73">
        <f t="shared" si="37"/>
        <v>6.8680676999999992</v>
      </c>
    </row>
    <row r="359" spans="2:7" ht="15.75">
      <c r="B359" s="49">
        <v>45362</v>
      </c>
      <c r="C359" s="50">
        <v>8.65</v>
      </c>
      <c r="D359" s="50">
        <v>9.2520717500000007</v>
      </c>
      <c r="E359" s="40">
        <f t="shared" si="36"/>
        <v>-6.507426296169827E-2</v>
      </c>
      <c r="F359" s="39">
        <v>179476.4</v>
      </c>
      <c r="G359" s="73">
        <f t="shared" si="37"/>
        <v>6.8513187999999996</v>
      </c>
    </row>
    <row r="360" spans="2:7" ht="15.75">
      <c r="B360" s="49">
        <v>45359</v>
      </c>
      <c r="C360" s="50">
        <v>8.7100000000000009</v>
      </c>
      <c r="D360" s="50">
        <v>9.24425177</v>
      </c>
      <c r="E360" s="40">
        <f t="shared" si="36"/>
        <v>-5.7792862342172957E-2</v>
      </c>
      <c r="F360" s="39">
        <v>180684.5</v>
      </c>
      <c r="G360" s="73">
        <f t="shared" si="37"/>
        <v>7.2367257999999994</v>
      </c>
    </row>
    <row r="361" spans="2:7" ht="15.75">
      <c r="B361" s="49">
        <v>45358</v>
      </c>
      <c r="C361" s="50">
        <v>8.65</v>
      </c>
      <c r="D361" s="50">
        <v>9.2510706599999999</v>
      </c>
      <c r="E361" s="40">
        <f t="shared" si="36"/>
        <v>-6.4973091449719744E-2</v>
      </c>
      <c r="F361" s="39">
        <v>117887.8</v>
      </c>
      <c r="G361" s="73">
        <f t="shared" si="37"/>
        <v>7.2610286000000004</v>
      </c>
    </row>
    <row r="362" spans="2:7" ht="15.75">
      <c r="B362" s="49">
        <v>45357</v>
      </c>
      <c r="C362" s="50">
        <v>8.69</v>
      </c>
      <c r="D362" s="50">
        <v>9.2456922099999996</v>
      </c>
      <c r="E362" s="40">
        <f t="shared" si="36"/>
        <v>-6.0102823820911144E-2</v>
      </c>
      <c r="F362" s="39">
        <v>112521</v>
      </c>
      <c r="G362" s="73">
        <f t="shared" si="37"/>
        <v>7.5969446999999999</v>
      </c>
    </row>
    <row r="363" spans="2:7" ht="15.75">
      <c r="B363" s="49">
        <v>45356</v>
      </c>
      <c r="C363" s="50">
        <v>8.74</v>
      </c>
      <c r="D363" s="50">
        <v>9.2321556299999994</v>
      </c>
      <c r="E363" s="40">
        <f t="shared" si="36"/>
        <v>-5.3308853286737623E-2</v>
      </c>
      <c r="F363" s="39">
        <v>248460.4</v>
      </c>
      <c r="G363" s="73">
        <f t="shared" si="37"/>
        <v>7.6769499999999997</v>
      </c>
    </row>
    <row r="364" spans="2:7" ht="15.75">
      <c r="B364" s="49">
        <v>45355</v>
      </c>
      <c r="C364" s="50">
        <v>8.69</v>
      </c>
      <c r="D364" s="50">
        <v>9.22692084</v>
      </c>
      <c r="E364" s="40">
        <f t="shared" si="36"/>
        <v>-5.8190684553439898E-2</v>
      </c>
      <c r="F364" s="39">
        <v>325563</v>
      </c>
      <c r="G364" s="73">
        <f t="shared" si="37"/>
        <v>8.2754065000000008</v>
      </c>
    </row>
    <row r="365" spans="2:7" ht="15.75">
      <c r="B365" s="49">
        <v>45352</v>
      </c>
      <c r="C365" s="50">
        <v>8.67</v>
      </c>
      <c r="D365" s="50">
        <v>9.2321021699999992</v>
      </c>
      <c r="E365" s="40">
        <f t="shared" si="36"/>
        <v>-6.0885609761400561E-2</v>
      </c>
      <c r="F365" s="39">
        <v>547444.4</v>
      </c>
      <c r="G365" s="73">
        <f t="shared" si="37"/>
        <v>8.0020301200000006</v>
      </c>
    </row>
    <row r="366" spans="2:7" ht="15.75">
      <c r="B366" s="49">
        <v>45351</v>
      </c>
      <c r="C366" s="50">
        <v>8.7799999999999994</v>
      </c>
      <c r="D366" s="50">
        <v>9.2345112300000007</v>
      </c>
      <c r="E366" s="40">
        <f t="shared" ref="E366" si="38">C366/D366-1</f>
        <v>-4.9218764120773195E-2</v>
      </c>
      <c r="F366" s="39">
        <v>130023.5</v>
      </c>
      <c r="G366" s="73">
        <f t="shared" si="37"/>
        <v>7.4832584700000009</v>
      </c>
    </row>
    <row r="367" spans="2:7" ht="15.75">
      <c r="B367" s="49">
        <v>45350</v>
      </c>
      <c r="C367" s="50">
        <v>8.6</v>
      </c>
      <c r="D367" s="50">
        <v>9.3015782900000001</v>
      </c>
      <c r="E367" s="40">
        <f t="shared" ref="E367:E384" si="39">C367/D367-1</f>
        <v>-7.5425725412025746E-2</v>
      </c>
      <c r="F367" s="39">
        <v>442002.8</v>
      </c>
      <c r="G367" s="73">
        <f t="shared" ref="G367:G385" si="40">SUM(F367:F386)/1000000</f>
        <v>7.4844913700000006</v>
      </c>
    </row>
    <row r="368" spans="2:7" ht="15.75">
      <c r="B368" s="49">
        <v>45349</v>
      </c>
      <c r="C368" s="50">
        <v>8.6999999999999993</v>
      </c>
      <c r="D368" s="50">
        <v>9.3029898699999993</v>
      </c>
      <c r="E368" s="40">
        <f t="shared" si="39"/>
        <v>-6.4816782392132177E-2</v>
      </c>
      <c r="F368" s="39">
        <v>528662.4</v>
      </c>
      <c r="G368" s="73">
        <f t="shared" si="40"/>
        <v>7.1841838700000009</v>
      </c>
    </row>
    <row r="369" spans="2:7" ht="15.75">
      <c r="B369" s="49">
        <v>45348</v>
      </c>
      <c r="C369" s="50">
        <v>8.6300000000000008</v>
      </c>
      <c r="D369" s="50">
        <v>9.2903491200000001</v>
      </c>
      <c r="E369" s="40">
        <f t="shared" si="39"/>
        <v>-7.1079042506424051E-2</v>
      </c>
      <c r="F369" s="39">
        <v>459563.1</v>
      </c>
      <c r="G369" s="73">
        <f t="shared" si="40"/>
        <v>6.8008539700000004</v>
      </c>
    </row>
    <row r="370" spans="2:7" ht="15.75">
      <c r="B370" s="49">
        <v>45345</v>
      </c>
      <c r="C370" s="50">
        <v>8.6199999999999992</v>
      </c>
      <c r="D370" s="50">
        <v>9.3018459599999996</v>
      </c>
      <c r="E370" s="40">
        <f t="shared" si="39"/>
        <v>-7.330222011115739E-2</v>
      </c>
      <c r="F370" s="39">
        <v>730173.7</v>
      </c>
      <c r="G370" s="73">
        <f t="shared" si="40"/>
        <v>6.3889590500000004</v>
      </c>
    </row>
    <row r="371" spans="2:7" ht="15.75">
      <c r="B371" s="49">
        <v>45344</v>
      </c>
      <c r="C371" s="50">
        <v>8.6199999999999992</v>
      </c>
      <c r="D371" s="50">
        <v>9.3094472699999997</v>
      </c>
      <c r="E371" s="40">
        <f t="shared" si="39"/>
        <v>-7.4058883412097654E-2</v>
      </c>
      <c r="F371" s="39">
        <v>503740.5</v>
      </c>
      <c r="G371" s="73">
        <f t="shared" si="40"/>
        <v>5.7204194900000003</v>
      </c>
    </row>
    <row r="372" spans="2:7" ht="15.75">
      <c r="B372" s="49">
        <v>45343</v>
      </c>
      <c r="C372" s="50">
        <v>8.7899999999999991</v>
      </c>
      <c r="D372" s="50">
        <v>9.3143926300000004</v>
      </c>
      <c r="E372" s="40">
        <f t="shared" si="39"/>
        <v>-5.6299175998983153E-2</v>
      </c>
      <c r="F372" s="39">
        <v>752317</v>
      </c>
      <c r="G372" s="73">
        <f t="shared" si="40"/>
        <v>5.3215115899999992</v>
      </c>
    </row>
    <row r="373" spans="2:7" ht="15.75">
      <c r="B373" s="49">
        <v>45342</v>
      </c>
      <c r="C373" s="50">
        <v>8.65</v>
      </c>
      <c r="D373" s="50">
        <v>9.3053974900000007</v>
      </c>
      <c r="E373" s="40">
        <f t="shared" si="39"/>
        <v>-7.0431971412754812E-2</v>
      </c>
      <c r="F373" s="39">
        <v>144162</v>
      </c>
      <c r="G373" s="73">
        <f t="shared" si="40"/>
        <v>4.6299900399999991</v>
      </c>
    </row>
    <row r="374" spans="2:7" ht="15.75">
      <c r="B374" s="49">
        <v>45341</v>
      </c>
      <c r="C374" s="50">
        <v>8.67</v>
      </c>
      <c r="D374" s="50">
        <v>9.2999692599999992</v>
      </c>
      <c r="E374" s="40">
        <f t="shared" si="39"/>
        <v>-6.7738854009932403E-2</v>
      </c>
      <c r="F374" s="39">
        <v>30405.5</v>
      </c>
      <c r="G374" s="73">
        <f t="shared" si="40"/>
        <v>4.827855239999999</v>
      </c>
    </row>
    <row r="375" spans="2:7" ht="15.75">
      <c r="B375" s="49">
        <v>45338</v>
      </c>
      <c r="C375" s="50">
        <v>8.58</v>
      </c>
      <c r="D375" s="50">
        <v>9.2988229600000007</v>
      </c>
      <c r="E375" s="40">
        <f t="shared" si="39"/>
        <v>-7.7302575077738744E-2</v>
      </c>
      <c r="F375" s="39">
        <v>847440.8</v>
      </c>
      <c r="G375" s="73">
        <f t="shared" si="40"/>
        <v>4.9452124399999997</v>
      </c>
    </row>
    <row r="376" spans="2:7" ht="15.75">
      <c r="B376" s="49">
        <v>45337</v>
      </c>
      <c r="C376" s="50">
        <v>8.6</v>
      </c>
      <c r="D376" s="50">
        <v>9.3010835299999997</v>
      </c>
      <c r="E376" s="40">
        <f t="shared" si="39"/>
        <v>-7.5376543790699579E-2</v>
      </c>
      <c r="F376" s="39">
        <v>248319.1</v>
      </c>
      <c r="G376" s="73">
        <f t="shared" si="40"/>
        <v>4.186218900000001</v>
      </c>
    </row>
    <row r="377" spans="2:7" ht="15.75">
      <c r="B377" s="49">
        <v>45336</v>
      </c>
      <c r="C377" s="50">
        <v>8.67</v>
      </c>
      <c r="D377" s="50">
        <v>9.2917186899999997</v>
      </c>
      <c r="E377" s="40">
        <f t="shared" si="39"/>
        <v>-6.6911053890289507E-2</v>
      </c>
      <c r="F377" s="39">
        <v>126962.2</v>
      </c>
      <c r="G377" s="73">
        <f t="shared" si="40"/>
        <v>4.0143381100000006</v>
      </c>
    </row>
    <row r="378" spans="2:7" ht="15.75">
      <c r="B378" s="49">
        <v>45331</v>
      </c>
      <c r="C378" s="50">
        <v>8.73</v>
      </c>
      <c r="D378" s="50">
        <v>9.2922051700000008</v>
      </c>
      <c r="E378" s="40">
        <f t="shared" si="39"/>
        <v>-6.0502879533384291E-2</v>
      </c>
      <c r="F378" s="39">
        <v>195508.7</v>
      </c>
      <c r="G378" s="73">
        <f t="shared" si="40"/>
        <v>4.0052475100000011</v>
      </c>
    </row>
    <row r="379" spans="2:7" ht="15.75">
      <c r="B379" s="49">
        <v>45330</v>
      </c>
      <c r="C379" s="50">
        <v>8.64</v>
      </c>
      <c r="D379" s="50">
        <v>9.2789509199999998</v>
      </c>
      <c r="E379" s="40">
        <f t="shared" si="39"/>
        <v>-6.8860254301247981E-2</v>
      </c>
      <c r="F379" s="39">
        <v>564883.4</v>
      </c>
      <c r="G379" s="73">
        <f t="shared" si="40"/>
        <v>3.858292140000001</v>
      </c>
    </row>
    <row r="380" spans="2:7" ht="15.75">
      <c r="B380" s="49">
        <v>45329</v>
      </c>
      <c r="C380" s="50">
        <v>8.67</v>
      </c>
      <c r="D380" s="50">
        <v>9.2817880200000005</v>
      </c>
      <c r="E380" s="40">
        <f t="shared" si="39"/>
        <v>-6.5912733482142216E-2</v>
      </c>
      <c r="F380" s="39">
        <v>204987.3</v>
      </c>
      <c r="G380" s="73">
        <f t="shared" si="40"/>
        <v>3.3376427500000005</v>
      </c>
    </row>
    <row r="381" spans="2:7" ht="15.75">
      <c r="B381" s="49">
        <v>45328</v>
      </c>
      <c r="C381" s="50">
        <v>8.6300000000000008</v>
      </c>
      <c r="D381" s="50">
        <v>9.2740406400000008</v>
      </c>
      <c r="E381" s="40">
        <f t="shared" si="39"/>
        <v>-6.9445527036206767E-2</v>
      </c>
      <c r="F381" s="39">
        <v>453803.9</v>
      </c>
      <c r="G381" s="73">
        <f t="shared" si="40"/>
        <v>3.2368885500000006</v>
      </c>
    </row>
    <row r="382" spans="2:7" ht="15.75">
      <c r="B382" s="49">
        <v>45327</v>
      </c>
      <c r="C382" s="50">
        <v>8.6999999999999993</v>
      </c>
      <c r="D382" s="50">
        <v>9.2579402300000009</v>
      </c>
      <c r="E382" s="40">
        <f t="shared" si="39"/>
        <v>-6.0266130061200629E-2</v>
      </c>
      <c r="F382" s="39">
        <v>192526.3</v>
      </c>
      <c r="G382" s="73">
        <f t="shared" si="40"/>
        <v>2.9765082500000002</v>
      </c>
    </row>
    <row r="383" spans="2:7" ht="15.75">
      <c r="B383" s="49">
        <v>45324</v>
      </c>
      <c r="C383" s="50">
        <v>8.5500000000000007</v>
      </c>
      <c r="D383" s="50">
        <v>9.2570154599999999</v>
      </c>
      <c r="E383" s="40">
        <f t="shared" si="39"/>
        <v>-7.6376177943641377E-2</v>
      </c>
      <c r="F383" s="39">
        <v>846916.9</v>
      </c>
      <c r="G383" s="73">
        <f t="shared" si="40"/>
        <v>2.8880522499999994</v>
      </c>
    </row>
    <row r="384" spans="2:7" ht="15.75">
      <c r="B384" s="49">
        <v>45323</v>
      </c>
      <c r="C384" s="50">
        <v>8.67</v>
      </c>
      <c r="D384" s="50">
        <v>9.2644626799999994</v>
      </c>
      <c r="E384" s="40">
        <f t="shared" si="39"/>
        <v>-6.4165910159400541E-2</v>
      </c>
      <c r="F384" s="39">
        <v>52186.62</v>
      </c>
      <c r="G384" s="73">
        <f t="shared" si="40"/>
        <v>2.2531919500000002</v>
      </c>
    </row>
    <row r="385" spans="2:7" ht="15.75">
      <c r="B385" s="49">
        <v>45322</v>
      </c>
      <c r="C385" s="50">
        <v>8.81</v>
      </c>
      <c r="D385" s="50">
        <v>9.2557241700000006</v>
      </c>
      <c r="E385" s="40">
        <f t="shared" ref="E385" si="41">C385/D385-1</f>
        <v>-4.8156596049469313E-2</v>
      </c>
      <c r="F385" s="39">
        <v>28672.75</v>
      </c>
      <c r="G385" s="73">
        <f t="shared" si="40"/>
        <v>2.26776</v>
      </c>
    </row>
    <row r="386" spans="2:7" ht="15.75">
      <c r="B386" s="49">
        <v>45321</v>
      </c>
      <c r="C386" s="50">
        <v>8.76</v>
      </c>
      <c r="D386" s="50">
        <v>9.2367235000000001</v>
      </c>
      <c r="E386" s="40">
        <f t="shared" ref="E386:E406" si="42">C386/D386-1</f>
        <v>-5.1611753886537826E-2</v>
      </c>
      <c r="F386" s="39">
        <v>131256.4</v>
      </c>
      <c r="G386" s="73">
        <f t="shared" ref="G386:G449" si="43">SUM(F386:F405)/1000000</f>
        <v>2.35301245</v>
      </c>
    </row>
    <row r="387" spans="2:7" ht="15.75">
      <c r="B387" s="49">
        <v>45320</v>
      </c>
      <c r="C387" s="50">
        <v>8.8000000000000007</v>
      </c>
      <c r="D387" s="50">
        <v>9.2439878699999998</v>
      </c>
      <c r="E387" s="40">
        <f t="shared" si="42"/>
        <v>-4.8029906166460523E-2</v>
      </c>
      <c r="F387" s="39">
        <v>141695.29999999999</v>
      </c>
      <c r="G387" s="73">
        <f t="shared" si="43"/>
        <v>2.3095449900000009</v>
      </c>
    </row>
    <row r="388" spans="2:7" ht="15.75">
      <c r="B388" s="49">
        <v>45317</v>
      </c>
      <c r="C388" s="50">
        <v>8.6999999999999993</v>
      </c>
      <c r="D388" s="50">
        <v>9.2456099999999992</v>
      </c>
      <c r="E388" s="40">
        <f t="shared" si="42"/>
        <v>-5.9012872054953647E-2</v>
      </c>
      <c r="F388" s="39">
        <v>145332.5</v>
      </c>
      <c r="G388" s="73">
        <f t="shared" si="43"/>
        <v>2.1678496900000006</v>
      </c>
    </row>
    <row r="389" spans="2:7" ht="15.75">
      <c r="B389" s="49">
        <v>45316</v>
      </c>
      <c r="C389" s="50">
        <v>8.74</v>
      </c>
      <c r="D389" s="50">
        <v>9.2400716900000006</v>
      </c>
      <c r="E389" s="40">
        <f t="shared" si="42"/>
        <v>-5.4119892872822595E-2</v>
      </c>
      <c r="F389" s="39">
        <v>47668.18</v>
      </c>
      <c r="G389" s="73">
        <f t="shared" si="43"/>
        <v>2.1132394400000005</v>
      </c>
    </row>
    <row r="390" spans="2:7" ht="15.75">
      <c r="B390" s="49">
        <v>45315</v>
      </c>
      <c r="C390" s="50">
        <v>8.74</v>
      </c>
      <c r="D390" s="50">
        <v>9.2283596400000008</v>
      </c>
      <c r="E390" s="40">
        <f t="shared" si="42"/>
        <v>-5.2919441704809889E-2</v>
      </c>
      <c r="F390" s="39">
        <v>61634.14</v>
      </c>
      <c r="G390" s="73">
        <f t="shared" si="43"/>
        <v>2.1454116900000004</v>
      </c>
    </row>
    <row r="391" spans="2:7" ht="15.75">
      <c r="B391" s="49">
        <v>45314</v>
      </c>
      <c r="C391" s="50">
        <v>8.7100000000000009</v>
      </c>
      <c r="D391" s="50">
        <v>9.2258728899999998</v>
      </c>
      <c r="E391" s="40">
        <f t="shared" si="42"/>
        <v>-5.5915889602073054E-2</v>
      </c>
      <c r="F391" s="39">
        <v>104832.6</v>
      </c>
      <c r="G391" s="73">
        <f t="shared" si="43"/>
        <v>2.2118136499999999</v>
      </c>
    </row>
    <row r="392" spans="2:7" ht="15.75">
      <c r="B392" s="49">
        <v>45313</v>
      </c>
      <c r="C392" s="50">
        <v>8.7200000000000006</v>
      </c>
      <c r="D392" s="50">
        <v>9.2150708899999998</v>
      </c>
      <c r="E392" s="40">
        <f t="shared" si="42"/>
        <v>-5.3724045740900284E-2</v>
      </c>
      <c r="F392" s="39">
        <v>60795.45</v>
      </c>
      <c r="G392" s="73">
        <f t="shared" si="43"/>
        <v>2.2750543499999996</v>
      </c>
    </row>
    <row r="393" spans="2:7" ht="15.75">
      <c r="B393" s="49">
        <v>45310</v>
      </c>
      <c r="C393" s="50">
        <v>8.7200000000000006</v>
      </c>
      <c r="D393" s="50">
        <v>9.2153957099999992</v>
      </c>
      <c r="E393" s="40">
        <f t="shared" si="42"/>
        <v>-5.3757399637481051E-2</v>
      </c>
      <c r="F393" s="39">
        <v>342027.2</v>
      </c>
      <c r="G393" s="73">
        <f t="shared" si="43"/>
        <v>2.3866918999999998</v>
      </c>
    </row>
    <row r="394" spans="2:7" ht="15.75">
      <c r="B394" s="49">
        <v>45309</v>
      </c>
      <c r="C394" s="50">
        <v>8.6999999999999993</v>
      </c>
      <c r="D394" s="50">
        <v>9.2137031700000005</v>
      </c>
      <c r="E394" s="40">
        <f t="shared" si="42"/>
        <v>-5.5754256515732847E-2</v>
      </c>
      <c r="F394" s="39">
        <v>147762.70000000001</v>
      </c>
      <c r="G394" s="73">
        <f t="shared" si="43"/>
        <v>2.0991582499999999</v>
      </c>
    </row>
    <row r="395" spans="2:7" ht="15.75">
      <c r="B395" s="49">
        <v>45308</v>
      </c>
      <c r="C395" s="50">
        <v>8.6999999999999993</v>
      </c>
      <c r="D395" s="50">
        <v>9.2093651899999998</v>
      </c>
      <c r="E395" s="40">
        <f t="shared" si="42"/>
        <v>-5.5309478937060175E-2</v>
      </c>
      <c r="F395" s="39">
        <v>88447.26</v>
      </c>
      <c r="G395" s="73">
        <f t="shared" si="43"/>
        <v>2.13616815</v>
      </c>
    </row>
    <row r="396" spans="2:7" ht="15.75">
      <c r="B396" s="49">
        <v>45307</v>
      </c>
      <c r="C396" s="50">
        <v>8.6999999999999993</v>
      </c>
      <c r="D396" s="50">
        <v>9.2739914100000007</v>
      </c>
      <c r="E396" s="40">
        <f t="shared" si="42"/>
        <v>-6.1892596685077295E-2</v>
      </c>
      <c r="F396" s="39">
        <v>76438.31</v>
      </c>
      <c r="G396" s="73">
        <f t="shared" si="43"/>
        <v>2.1301729799999998</v>
      </c>
    </row>
    <row r="397" spans="2:7" ht="15.75">
      <c r="B397" s="49">
        <v>45306</v>
      </c>
      <c r="C397" s="50">
        <v>8.6999999999999993</v>
      </c>
      <c r="D397" s="50">
        <v>9.3120844500000004</v>
      </c>
      <c r="E397" s="40">
        <f t="shared" si="42"/>
        <v>-6.5730122325082796E-2</v>
      </c>
      <c r="F397" s="39">
        <v>117871.6</v>
      </c>
      <c r="G397" s="73">
        <f t="shared" si="43"/>
        <v>2.1657806700000002</v>
      </c>
    </row>
    <row r="398" spans="2:7" ht="15.75">
      <c r="B398" s="49">
        <v>45303</v>
      </c>
      <c r="C398" s="50">
        <v>8.69</v>
      </c>
      <c r="D398" s="50">
        <v>9.3110464700000009</v>
      </c>
      <c r="E398" s="40">
        <f t="shared" si="42"/>
        <v>-6.669996460666372E-2</v>
      </c>
      <c r="F398" s="39">
        <v>48553.33</v>
      </c>
      <c r="G398" s="73">
        <f t="shared" si="43"/>
        <v>2.3224255700000005</v>
      </c>
    </row>
    <row r="399" spans="2:7" ht="15.75">
      <c r="B399" s="49">
        <v>45302</v>
      </c>
      <c r="C399" s="50">
        <v>8.65</v>
      </c>
      <c r="D399" s="50">
        <v>9.2965883700000003</v>
      </c>
      <c r="E399" s="40">
        <f t="shared" si="42"/>
        <v>-6.9551145459611163E-2</v>
      </c>
      <c r="F399" s="39">
        <v>44234.01</v>
      </c>
      <c r="G399" s="73">
        <f t="shared" si="43"/>
        <v>2.4053062400000003</v>
      </c>
    </row>
    <row r="400" spans="2:7" ht="15.75">
      <c r="B400" s="49">
        <v>45301</v>
      </c>
      <c r="C400" s="50">
        <v>8.7899999999999991</v>
      </c>
      <c r="D400" s="50">
        <v>9.2850421900000004</v>
      </c>
      <c r="E400" s="40">
        <f t="shared" si="42"/>
        <v>-5.3316094840491157E-2</v>
      </c>
      <c r="F400" s="39">
        <v>104233.1</v>
      </c>
      <c r="G400" s="73">
        <f t="shared" si="43"/>
        <v>2.3808374000000003</v>
      </c>
    </row>
    <row r="401" spans="2:7" ht="15.75">
      <c r="B401" s="49">
        <v>45300</v>
      </c>
      <c r="C401" s="50">
        <v>8.67</v>
      </c>
      <c r="D401" s="50">
        <v>9.2850603700000001</v>
      </c>
      <c r="E401" s="40">
        <f t="shared" si="42"/>
        <v>-6.6241935484583236E-2</v>
      </c>
      <c r="F401" s="39">
        <v>193423.6</v>
      </c>
      <c r="G401" s="73">
        <f t="shared" si="43"/>
        <v>2.4061514000000002</v>
      </c>
    </row>
    <row r="402" spans="2:7" ht="15.75">
      <c r="B402" s="49">
        <v>45299</v>
      </c>
      <c r="C402" s="50">
        <v>8.7200000000000006</v>
      </c>
      <c r="D402" s="50">
        <v>9.3032822599999996</v>
      </c>
      <c r="E402" s="40">
        <f t="shared" si="42"/>
        <v>-6.26963950677768E-2</v>
      </c>
      <c r="F402" s="39">
        <v>104070.3</v>
      </c>
      <c r="G402" s="73">
        <f t="shared" si="43"/>
        <v>2.2652531599999999</v>
      </c>
    </row>
    <row r="403" spans="2:7" ht="15.75">
      <c r="B403" s="49">
        <v>45296</v>
      </c>
      <c r="C403" s="50">
        <v>8.7200000000000006</v>
      </c>
      <c r="D403" s="50">
        <v>9.3162527500000003</v>
      </c>
      <c r="E403" s="40">
        <f t="shared" si="42"/>
        <v>-6.4001349684292275E-2</v>
      </c>
      <c r="F403" s="39">
        <v>212056.6</v>
      </c>
      <c r="G403" s="73">
        <f t="shared" si="43"/>
        <v>2.8751711600000003</v>
      </c>
    </row>
    <row r="404" spans="2:7" ht="15.75">
      <c r="B404" s="49">
        <v>45295</v>
      </c>
      <c r="C404" s="50">
        <v>8.6300000000000008</v>
      </c>
      <c r="D404" s="50">
        <v>9.3114654199999993</v>
      </c>
      <c r="E404" s="40">
        <f t="shared" si="42"/>
        <v>-7.318562538354989E-2</v>
      </c>
      <c r="F404" s="39">
        <v>66754.67</v>
      </c>
      <c r="G404" s="73">
        <f t="shared" si="43"/>
        <v>2.7391320000000006</v>
      </c>
    </row>
    <row r="405" spans="2:7" ht="15.75">
      <c r="B405" s="49">
        <v>45294</v>
      </c>
      <c r="C405" s="50">
        <v>8.67</v>
      </c>
      <c r="D405" s="50">
        <v>9.3209090999999997</v>
      </c>
      <c r="E405" s="40">
        <f t="shared" si="42"/>
        <v>-6.9833220452713118E-2</v>
      </c>
      <c r="F405" s="39">
        <v>113925.2</v>
      </c>
      <c r="G405" s="73">
        <f t="shared" si="43"/>
        <v>2.7720564800000003</v>
      </c>
    </row>
    <row r="406" spans="2:7" ht="15.75">
      <c r="B406" s="49">
        <v>45293</v>
      </c>
      <c r="C406" s="50">
        <v>8.74</v>
      </c>
      <c r="D406" s="50">
        <v>9.3217151600000001</v>
      </c>
      <c r="E406" s="40">
        <f t="shared" si="42"/>
        <v>-6.24043054325637E-2</v>
      </c>
      <c r="F406" s="39">
        <v>87788.94</v>
      </c>
      <c r="G406" s="73">
        <f t="shared" si="43"/>
        <v>3.2811513800000003</v>
      </c>
    </row>
    <row r="407" spans="2:7" ht="15.75">
      <c r="B407" s="49">
        <v>45289</v>
      </c>
      <c r="C407" s="50">
        <v>8.98</v>
      </c>
      <c r="D407" s="50">
        <v>9.3033614900000003</v>
      </c>
      <c r="E407" s="40">
        <f t="shared" ref="E407" si="44">C407/D407-1</f>
        <v>-3.4757489574878342E-2</v>
      </c>
      <c r="F407" s="39"/>
      <c r="G407" s="73">
        <f t="shared" si="43"/>
        <v>3.97076604</v>
      </c>
    </row>
    <row r="408" spans="2:7" ht="15.75">
      <c r="B408" s="49">
        <v>45288</v>
      </c>
      <c r="C408" s="50">
        <v>8.98</v>
      </c>
      <c r="D408" s="50">
        <v>9.2998925400000001</v>
      </c>
      <c r="E408" s="40">
        <f t="shared" ref="E408:E426" si="45">C408/D408-1</f>
        <v>-3.4397444768754282E-2</v>
      </c>
      <c r="F408" s="39">
        <v>90722.25</v>
      </c>
      <c r="G408" s="73">
        <f t="shared" si="43"/>
        <v>4.6919100399999998</v>
      </c>
    </row>
    <row r="409" spans="2:7" ht="15.75">
      <c r="B409" s="49">
        <v>45287</v>
      </c>
      <c r="C409" s="50">
        <v>8.8800000000000008</v>
      </c>
      <c r="D409" s="50">
        <v>9.3868851499999995</v>
      </c>
      <c r="E409" s="40">
        <f t="shared" si="45"/>
        <v>-5.3999291767194868E-2</v>
      </c>
      <c r="F409" s="39">
        <v>79840.429999999993</v>
      </c>
      <c r="G409" s="73">
        <f t="shared" si="43"/>
        <v>4.6259867199999993</v>
      </c>
    </row>
    <row r="410" spans="2:7" ht="15.75">
      <c r="B410" s="49">
        <v>45286</v>
      </c>
      <c r="C410" s="50">
        <v>8.8000000000000007</v>
      </c>
      <c r="D410" s="50">
        <v>9.3849259099999998</v>
      </c>
      <c r="E410" s="40">
        <f t="shared" si="45"/>
        <v>-6.2326108443406913E-2</v>
      </c>
      <c r="F410" s="39">
        <v>128036.1</v>
      </c>
      <c r="G410" s="73">
        <f t="shared" si="43"/>
        <v>4.63463753</v>
      </c>
    </row>
    <row r="411" spans="2:7" ht="15.75">
      <c r="B411" s="49">
        <v>45282</v>
      </c>
      <c r="C411" s="50">
        <v>8.75</v>
      </c>
      <c r="D411" s="50">
        <v>9.3766735400000005</v>
      </c>
      <c r="E411" s="40">
        <f t="shared" si="45"/>
        <v>-6.683324713467631E-2</v>
      </c>
      <c r="F411" s="39">
        <v>168073.3</v>
      </c>
      <c r="G411" s="73">
        <f t="shared" si="43"/>
        <v>4.8460909299999999</v>
      </c>
    </row>
    <row r="412" spans="2:7" ht="15.75">
      <c r="B412" s="49">
        <v>45281</v>
      </c>
      <c r="C412" s="50">
        <v>8.66</v>
      </c>
      <c r="D412" s="50">
        <v>9.3650697199999993</v>
      </c>
      <c r="E412" s="40">
        <f t="shared" si="45"/>
        <v>-7.5287183233057609E-2</v>
      </c>
      <c r="F412" s="39">
        <v>172433</v>
      </c>
      <c r="G412" s="73">
        <f t="shared" si="43"/>
        <v>4.7154078200000011</v>
      </c>
    </row>
    <row r="413" spans="2:7" ht="15.75">
      <c r="B413" s="49">
        <v>45280</v>
      </c>
      <c r="C413" s="50">
        <v>8.5500000000000007</v>
      </c>
      <c r="D413" s="50">
        <v>9.3509916299999993</v>
      </c>
      <c r="E413" s="40">
        <f t="shared" si="45"/>
        <v>-8.5658469357436373E-2</v>
      </c>
      <c r="F413" s="39">
        <v>54493.55</v>
      </c>
      <c r="G413" s="73">
        <f t="shared" si="43"/>
        <v>4.6505685200000011</v>
      </c>
    </row>
    <row r="414" spans="2:7" ht="15.75">
      <c r="B414" s="49">
        <v>45279</v>
      </c>
      <c r="C414" s="50">
        <v>8.41</v>
      </c>
      <c r="D414" s="50">
        <v>9.3456220400000003</v>
      </c>
      <c r="E414" s="40">
        <f t="shared" si="45"/>
        <v>-0.10011340454337481</v>
      </c>
      <c r="F414" s="39">
        <v>184772.6</v>
      </c>
      <c r="G414" s="73">
        <f t="shared" si="43"/>
        <v>4.7464602700000009</v>
      </c>
    </row>
    <row r="415" spans="2:7" ht="15.75">
      <c r="B415" s="49">
        <v>45278</v>
      </c>
      <c r="C415" s="50">
        <v>8.4090000000000007</v>
      </c>
      <c r="D415" s="50">
        <v>9.3343268960000003</v>
      </c>
      <c r="E415" s="40">
        <f t="shared" si="45"/>
        <v>-9.913161455664532E-2</v>
      </c>
      <c r="F415" s="39">
        <v>82452.09</v>
      </c>
      <c r="G415" s="73">
        <f t="shared" si="43"/>
        <v>4.6590407600000008</v>
      </c>
    </row>
    <row r="416" spans="2:7" ht="15.75">
      <c r="B416" s="49">
        <v>45275</v>
      </c>
      <c r="C416" s="50">
        <v>8.4</v>
      </c>
      <c r="D416" s="50">
        <v>9.3159713550000003</v>
      </c>
      <c r="E416" s="40">
        <f t="shared" si="45"/>
        <v>-9.8322689078298442E-2</v>
      </c>
      <c r="F416" s="39">
        <v>112046</v>
      </c>
      <c r="G416" s="73">
        <f t="shared" si="43"/>
        <v>4.617829630000001</v>
      </c>
    </row>
    <row r="417" spans="2:7" ht="15.75">
      <c r="B417" s="49">
        <v>45274</v>
      </c>
      <c r="C417" s="50">
        <v>8.407</v>
      </c>
      <c r="D417" s="50">
        <v>9.3017136520000001</v>
      </c>
      <c r="E417" s="40">
        <f t="shared" si="45"/>
        <v>-9.6188045071417982E-2</v>
      </c>
      <c r="F417" s="39">
        <v>274516.5</v>
      </c>
      <c r="G417" s="73">
        <f t="shared" si="43"/>
        <v>4.6153185300000006</v>
      </c>
    </row>
    <row r="418" spans="2:7" ht="15.75">
      <c r="B418" s="49">
        <v>45273</v>
      </c>
      <c r="C418" s="50">
        <v>8.456999999999999</v>
      </c>
      <c r="D418" s="50">
        <v>9.283961145000001</v>
      </c>
      <c r="E418" s="40">
        <f t="shared" si="45"/>
        <v>-8.907417125990158E-2</v>
      </c>
      <c r="F418" s="39">
        <v>131434</v>
      </c>
      <c r="G418" s="73">
        <f t="shared" si="43"/>
        <v>4.3811273200000009</v>
      </c>
    </row>
    <row r="419" spans="2:7" ht="15.75">
      <c r="B419" s="49">
        <v>45272</v>
      </c>
      <c r="C419" s="50">
        <v>8.3659999999999997</v>
      </c>
      <c r="D419" s="50">
        <v>9.2264304470000003</v>
      </c>
      <c r="E419" s="40">
        <f t="shared" si="45"/>
        <v>-9.3257132532741482E-2</v>
      </c>
      <c r="F419" s="39">
        <v>19765.169999999998</v>
      </c>
      <c r="G419" s="73">
        <f t="shared" si="43"/>
        <v>4.3708377200000008</v>
      </c>
    </row>
    <row r="420" spans="2:7" ht="15.75">
      <c r="B420" s="49">
        <v>45271</v>
      </c>
      <c r="C420" s="50">
        <v>8.3989999999999991</v>
      </c>
      <c r="D420" s="50">
        <v>9.2016041259999994</v>
      </c>
      <c r="E420" s="40">
        <f t="shared" si="45"/>
        <v>-8.7224370339098467E-2</v>
      </c>
      <c r="F420" s="39">
        <v>129547.1</v>
      </c>
      <c r="G420" s="73">
        <f t="shared" si="43"/>
        <v>4.4373977099999999</v>
      </c>
    </row>
    <row r="421" spans="2:7" ht="15.75">
      <c r="B421" s="49">
        <v>45268</v>
      </c>
      <c r="C421" s="50">
        <v>8.4120000000000008</v>
      </c>
      <c r="D421" s="50">
        <v>9.1979889749999995</v>
      </c>
      <c r="E421" s="40">
        <f t="shared" si="45"/>
        <v>-8.5452263221483027E-2</v>
      </c>
      <c r="F421" s="39">
        <v>52525.36</v>
      </c>
      <c r="G421" s="73">
        <f t="shared" si="43"/>
        <v>4.4447082099999999</v>
      </c>
    </row>
    <row r="422" spans="2:7" ht="15.75">
      <c r="B422" s="49">
        <v>45267</v>
      </c>
      <c r="C422" s="50">
        <v>8.3369999999999997</v>
      </c>
      <c r="D422" s="50">
        <v>9.2015301940000001</v>
      </c>
      <c r="E422" s="40">
        <f t="shared" si="45"/>
        <v>-9.3955046146969146E-2</v>
      </c>
      <c r="F422" s="39">
        <v>713988.3</v>
      </c>
      <c r="G422" s="73">
        <f t="shared" si="43"/>
        <v>4.4540315899999996</v>
      </c>
    </row>
    <row r="423" spans="2:7" ht="15.75">
      <c r="B423" s="49">
        <v>45266</v>
      </c>
      <c r="C423" s="50">
        <v>8.3060000000000009</v>
      </c>
      <c r="D423" s="50">
        <v>9.208736772</v>
      </c>
      <c r="E423" s="40">
        <f t="shared" si="45"/>
        <v>-9.8030467625576212E-2</v>
      </c>
      <c r="F423" s="39">
        <v>76017.440000000002</v>
      </c>
      <c r="G423" s="73">
        <f t="shared" si="43"/>
        <v>3.7872605700000004</v>
      </c>
    </row>
    <row r="424" spans="2:7" ht="15.75">
      <c r="B424" s="49">
        <v>45265</v>
      </c>
      <c r="C424" s="50">
        <v>8.2759999999999998</v>
      </c>
      <c r="D424" s="50">
        <v>9.1989198310000013</v>
      </c>
      <c r="E424" s="40">
        <f t="shared" si="45"/>
        <v>-0.10032915254786734</v>
      </c>
      <c r="F424" s="39">
        <v>99679.15</v>
      </c>
      <c r="G424" s="73">
        <f t="shared" si="43"/>
        <v>3.7412687500000006</v>
      </c>
    </row>
    <row r="425" spans="2:7" ht="15.75">
      <c r="B425" s="49">
        <v>45264</v>
      </c>
      <c r="C425" s="50">
        <v>8.3000000000000007</v>
      </c>
      <c r="D425" s="50">
        <v>9.1870769760000002</v>
      </c>
      <c r="E425" s="40">
        <f t="shared" si="45"/>
        <v>-9.6557041844470004E-2</v>
      </c>
      <c r="F425" s="39">
        <v>623020.1</v>
      </c>
      <c r="G425" s="73">
        <f t="shared" si="43"/>
        <v>3.7043316600000007</v>
      </c>
    </row>
    <row r="426" spans="2:7" ht="15.75">
      <c r="B426" s="49">
        <v>45261</v>
      </c>
      <c r="C426" s="50">
        <v>8.3000000000000007</v>
      </c>
      <c r="D426" s="50">
        <v>9.2068034010000002</v>
      </c>
      <c r="E426" s="40">
        <f t="shared" si="45"/>
        <v>-9.8492751664655542E-2</v>
      </c>
      <c r="F426" s="39">
        <v>777403.6</v>
      </c>
      <c r="G426" s="73">
        <f t="shared" si="43"/>
        <v>3.1956334599999998</v>
      </c>
    </row>
    <row r="427" spans="2:7" ht="15.75">
      <c r="B427" s="49">
        <v>45260</v>
      </c>
      <c r="C427" s="50">
        <v>8.379999999999999</v>
      </c>
      <c r="D427" s="50">
        <v>9.1954093150000009</v>
      </c>
      <c r="E427" s="40">
        <f t="shared" ref="E427" si="46">C427/D427-1</f>
        <v>-8.8675695346140393E-2</v>
      </c>
      <c r="F427" s="39">
        <v>721144</v>
      </c>
      <c r="G427" s="73">
        <f t="shared" si="43"/>
        <v>2.6830772599999997</v>
      </c>
    </row>
    <row r="428" spans="2:7" ht="15.75">
      <c r="B428" s="49">
        <v>45259</v>
      </c>
      <c r="C428" s="50">
        <v>8.3790000000000013</v>
      </c>
      <c r="D428" s="50">
        <v>9.2719166699999995</v>
      </c>
      <c r="E428" s="40">
        <f t="shared" ref="E428:E446" si="47">C428/D428-1</f>
        <v>-9.6303353640903477E-2</v>
      </c>
      <c r="F428" s="39">
        <v>24798.93</v>
      </c>
      <c r="G428" s="73">
        <f t="shared" si="43"/>
        <v>2.0967126600000001</v>
      </c>
    </row>
    <row r="429" spans="2:7" ht="15.75">
      <c r="B429" s="49">
        <v>45258</v>
      </c>
      <c r="C429" s="50">
        <v>8.379999999999999</v>
      </c>
      <c r="D429" s="50">
        <v>9.2725037540000006</v>
      </c>
      <c r="E429" s="40">
        <f t="shared" si="47"/>
        <v>-9.6252725011299223E-2</v>
      </c>
      <c r="F429" s="39">
        <v>88491.24</v>
      </c>
      <c r="G429" s="73">
        <f t="shared" si="43"/>
        <v>2.2394002299999998</v>
      </c>
    </row>
    <row r="430" spans="2:7" ht="15.75">
      <c r="B430" s="49">
        <v>45257</v>
      </c>
      <c r="C430" s="50">
        <v>8.3889999999999993</v>
      </c>
      <c r="D430" s="50">
        <v>9.2583864079999998</v>
      </c>
      <c r="E430" s="40">
        <f t="shared" si="47"/>
        <v>-9.3902584066785089E-2</v>
      </c>
      <c r="F430" s="39">
        <v>339489.5</v>
      </c>
      <c r="G430" s="73">
        <f t="shared" si="43"/>
        <v>2.2713205900000002</v>
      </c>
    </row>
    <row r="431" spans="2:7" ht="15.75">
      <c r="B431" s="49">
        <v>45254</v>
      </c>
      <c r="C431" s="50">
        <v>8.3769999999999989</v>
      </c>
      <c r="D431" s="50">
        <v>9.2431704980000013</v>
      </c>
      <c r="E431" s="40">
        <f t="shared" si="47"/>
        <v>-9.3709241670638987E-2</v>
      </c>
      <c r="F431" s="39">
        <v>37390.19</v>
      </c>
      <c r="G431" s="73">
        <f t="shared" si="43"/>
        <v>2.8246369900000001</v>
      </c>
    </row>
    <row r="432" spans="2:7" ht="15.75">
      <c r="B432" s="49">
        <v>45253</v>
      </c>
      <c r="C432" s="50">
        <v>8.3260000000000005</v>
      </c>
      <c r="D432" s="50">
        <v>9.2366218730000007</v>
      </c>
      <c r="E432" s="40">
        <f t="shared" si="47"/>
        <v>-9.8588194420070496E-2</v>
      </c>
      <c r="F432" s="39">
        <v>107593.7</v>
      </c>
      <c r="G432" s="73">
        <f t="shared" si="43"/>
        <v>3.0359716999999997</v>
      </c>
    </row>
    <row r="433" spans="2:7" ht="15.75">
      <c r="B433" s="49">
        <v>45252</v>
      </c>
      <c r="C433" s="50">
        <v>8.3330000000000002</v>
      </c>
      <c r="D433" s="50">
        <v>9.2328592150000013</v>
      </c>
      <c r="E433" s="40">
        <f t="shared" si="47"/>
        <v>-9.7462681282745045E-2</v>
      </c>
      <c r="F433" s="39">
        <v>150385.29999999999</v>
      </c>
      <c r="G433" s="73">
        <f t="shared" si="43"/>
        <v>3.1686448999999994</v>
      </c>
    </row>
    <row r="434" spans="2:7" ht="15.75">
      <c r="B434" s="49">
        <v>45251</v>
      </c>
      <c r="C434" s="50">
        <v>8.4030000000000005</v>
      </c>
      <c r="D434" s="50">
        <v>9.2137161230000011</v>
      </c>
      <c r="E434" s="40">
        <f t="shared" si="47"/>
        <v>-8.7990134727097491E-2</v>
      </c>
      <c r="F434" s="39">
        <v>97353.09</v>
      </c>
      <c r="G434" s="73">
        <f t="shared" si="43"/>
        <v>3.1180244900000003</v>
      </c>
    </row>
    <row r="435" spans="2:7" ht="15.75">
      <c r="B435" s="49">
        <v>45250</v>
      </c>
      <c r="C435" s="50">
        <v>8.3849999999999998</v>
      </c>
      <c r="D435" s="50">
        <v>9.2279764740000001</v>
      </c>
      <c r="E435" s="40">
        <f t="shared" si="47"/>
        <v>-9.135008919616372E-2</v>
      </c>
      <c r="F435" s="39">
        <v>41240.959999999999</v>
      </c>
      <c r="G435" s="73">
        <f t="shared" si="43"/>
        <v>3.1998616999999996</v>
      </c>
    </row>
    <row r="436" spans="2:7" ht="15.75">
      <c r="B436" s="49">
        <v>45247</v>
      </c>
      <c r="C436" s="50">
        <v>8.3970000000000002</v>
      </c>
      <c r="D436" s="50">
        <v>9.2355387069999999</v>
      </c>
      <c r="E436" s="40">
        <f t="shared" si="47"/>
        <v>-9.0794780207508197E-2</v>
      </c>
      <c r="F436" s="39">
        <v>109534.9</v>
      </c>
      <c r="G436" s="73">
        <f t="shared" si="43"/>
        <v>3.2668874400000001</v>
      </c>
    </row>
    <row r="437" spans="2:7" ht="15.75">
      <c r="B437" s="49">
        <v>45246</v>
      </c>
      <c r="C437" s="50">
        <v>8.4039999999999999</v>
      </c>
      <c r="D437" s="50">
        <v>9.2081395790000009</v>
      </c>
      <c r="E437" s="40">
        <f t="shared" si="47"/>
        <v>-8.7329212605976814E-2</v>
      </c>
      <c r="F437" s="39">
        <v>40325.29</v>
      </c>
      <c r="G437" s="73">
        <f t="shared" si="43"/>
        <v>3.36760664</v>
      </c>
    </row>
    <row r="438" spans="2:7" ht="15.75">
      <c r="B438" s="49">
        <v>45244</v>
      </c>
      <c r="C438" s="50">
        <v>8.375</v>
      </c>
      <c r="D438" s="50">
        <v>9.1767836700000007</v>
      </c>
      <c r="E438" s="40">
        <f t="shared" si="47"/>
        <v>-8.7370880564737186E-2</v>
      </c>
      <c r="F438" s="39">
        <v>121144.4</v>
      </c>
      <c r="G438" s="73">
        <f t="shared" si="43"/>
        <v>3.4743827500000002</v>
      </c>
    </row>
    <row r="439" spans="2:7" ht="15.75">
      <c r="B439" s="49">
        <v>45243</v>
      </c>
      <c r="C439" s="50">
        <v>8.3659999999999997</v>
      </c>
      <c r="D439" s="50">
        <v>9.1268216520000003</v>
      </c>
      <c r="E439" s="40">
        <f t="shared" si="47"/>
        <v>-8.3361073658460128E-2</v>
      </c>
      <c r="F439" s="39">
        <v>86325.16</v>
      </c>
      <c r="G439" s="73">
        <f t="shared" si="43"/>
        <v>3.4650143500000001</v>
      </c>
    </row>
    <row r="440" spans="2:7" ht="15.75">
      <c r="B440" s="49">
        <v>45240</v>
      </c>
      <c r="C440" s="50">
        <v>8.4009999999999998</v>
      </c>
      <c r="D440" s="50">
        <v>9.1388030160000007</v>
      </c>
      <c r="E440" s="40">
        <f t="shared" si="47"/>
        <v>-8.0733003513509649E-2</v>
      </c>
      <c r="F440" s="39">
        <v>136857.60000000001</v>
      </c>
      <c r="G440" s="73">
        <f t="shared" si="43"/>
        <v>3.5719505899999997</v>
      </c>
    </row>
    <row r="441" spans="2:7" ht="15.75">
      <c r="B441" s="49">
        <v>45239</v>
      </c>
      <c r="C441" s="50">
        <v>8.4049999999999994</v>
      </c>
      <c r="D441" s="50">
        <v>9.1259467870000002</v>
      </c>
      <c r="E441" s="40">
        <f t="shared" si="47"/>
        <v>-7.8999670261829302E-2</v>
      </c>
      <c r="F441" s="39">
        <v>61848.74</v>
      </c>
      <c r="G441" s="73">
        <f t="shared" si="43"/>
        <v>3.7183347899999997</v>
      </c>
    </row>
    <row r="442" spans="2:7" ht="15.75">
      <c r="B442" s="49">
        <v>45238</v>
      </c>
      <c r="C442" s="50">
        <v>8.3940000000000001</v>
      </c>
      <c r="D442" s="50">
        <v>9.1350659810000003</v>
      </c>
      <c r="E442" s="40">
        <f t="shared" si="47"/>
        <v>-8.1123221500681186E-2</v>
      </c>
      <c r="F442" s="39">
        <v>47217.279999999999</v>
      </c>
      <c r="G442" s="73">
        <f t="shared" si="43"/>
        <v>3.7938897499999999</v>
      </c>
    </row>
    <row r="443" spans="2:7" ht="15.75">
      <c r="B443" s="49">
        <v>45237</v>
      </c>
      <c r="C443" s="50">
        <v>8.3819999999999997</v>
      </c>
      <c r="D443" s="50">
        <v>9.1149824150000001</v>
      </c>
      <c r="E443" s="40">
        <f t="shared" si="47"/>
        <v>-8.041512112999516E-2</v>
      </c>
      <c r="F443" s="39">
        <v>30025.62</v>
      </c>
      <c r="G443" s="73">
        <f t="shared" si="43"/>
        <v>3.8313425299999997</v>
      </c>
    </row>
    <row r="444" spans="2:7" ht="15.75">
      <c r="B444" s="49">
        <v>45236</v>
      </c>
      <c r="C444" s="50">
        <v>8.3640000000000008</v>
      </c>
      <c r="D444" s="50">
        <v>9.0887858789999996</v>
      </c>
      <c r="E444" s="40">
        <f t="shared" si="47"/>
        <v>-7.9745071415385116E-2</v>
      </c>
      <c r="F444" s="39">
        <v>62742.06</v>
      </c>
      <c r="G444" s="73">
        <f t="shared" si="43"/>
        <v>3.9893531100000001</v>
      </c>
    </row>
    <row r="445" spans="2:7" ht="15.75">
      <c r="B445" s="49">
        <v>45233</v>
      </c>
      <c r="C445" s="50">
        <v>8.3689999999999998</v>
      </c>
      <c r="D445" s="50">
        <v>9.1114344010000003</v>
      </c>
      <c r="E445" s="40">
        <f t="shared" si="47"/>
        <v>-8.1483811255724681E-2</v>
      </c>
      <c r="F445" s="39">
        <v>114321.9</v>
      </c>
      <c r="G445" s="73">
        <f t="shared" si="43"/>
        <v>4.0625376500000003</v>
      </c>
    </row>
    <row r="446" spans="2:7" ht="15.75">
      <c r="B446" s="49">
        <v>45231</v>
      </c>
      <c r="C446" s="50">
        <v>8.3090000000000011</v>
      </c>
      <c r="D446" s="50">
        <v>9.0745474110000011</v>
      </c>
      <c r="E446" s="40">
        <f t="shared" si="47"/>
        <v>-8.4362048742179452E-2</v>
      </c>
      <c r="F446" s="39">
        <v>264847.40000000002</v>
      </c>
      <c r="G446" s="73">
        <f t="shared" si="43"/>
        <v>4.1013892500000004</v>
      </c>
    </row>
    <row r="447" spans="2:7" ht="15.75">
      <c r="B447" s="49">
        <v>45230</v>
      </c>
      <c r="C447" s="50">
        <v>8.4359999999999999</v>
      </c>
      <c r="D447" s="50">
        <v>9.0428226699999996</v>
      </c>
      <c r="E447" s="40">
        <f t="shared" ref="E447" si="48">C447/D447-1</f>
        <v>-6.7105448392033917E-2</v>
      </c>
      <c r="F447" s="39">
        <v>134779.4</v>
      </c>
      <c r="G447" s="73">
        <f t="shared" si="43"/>
        <v>3.9744633500000002</v>
      </c>
    </row>
    <row r="448" spans="2:7" ht="15.75">
      <c r="B448" s="49">
        <v>45229</v>
      </c>
      <c r="C448" s="50">
        <v>8.39</v>
      </c>
      <c r="D448" s="50">
        <v>9.1349772540000007</v>
      </c>
      <c r="E448" s="40">
        <f t="shared" ref="E448:E467" si="49">C448/D448-1</f>
        <v>-8.1552173944800077E-2</v>
      </c>
      <c r="F448" s="39">
        <v>167486.5</v>
      </c>
      <c r="G448" s="73">
        <f t="shared" si="43"/>
        <v>4.0616472499999992</v>
      </c>
    </row>
    <row r="449" spans="2:7" ht="15.75">
      <c r="B449" s="49">
        <v>45226</v>
      </c>
      <c r="C449" s="50">
        <v>8.3989999999999991</v>
      </c>
      <c r="D449" s="50">
        <v>9.1661963029999995</v>
      </c>
      <c r="E449" s="40">
        <f t="shared" si="49"/>
        <v>-8.3698436913128837E-2</v>
      </c>
      <c r="F449" s="39">
        <v>120411.6</v>
      </c>
      <c r="G449" s="73">
        <f t="shared" si="43"/>
        <v>4.0997011499999996</v>
      </c>
    </row>
    <row r="450" spans="2:7" ht="15.75">
      <c r="B450" s="49">
        <v>45225</v>
      </c>
      <c r="C450" s="50">
        <v>8.370000000000001</v>
      </c>
      <c r="D450" s="50">
        <v>9.1947789429999993</v>
      </c>
      <c r="E450" s="40">
        <f t="shared" si="49"/>
        <v>-8.9700790863265323E-2</v>
      </c>
      <c r="F450" s="39">
        <v>892805.9</v>
      </c>
      <c r="G450" s="73">
        <f t="shared" ref="G450:G513" si="50">SUM(F450:F469)/1000000</f>
        <v>4.06197768</v>
      </c>
    </row>
    <row r="451" spans="2:7" ht="15.75">
      <c r="B451" s="49">
        <v>45224</v>
      </c>
      <c r="C451" s="50">
        <v>8.4</v>
      </c>
      <c r="D451" s="50">
        <v>9.1291270080000011</v>
      </c>
      <c r="E451" s="40">
        <f t="shared" si="49"/>
        <v>-7.9868207262431046E-2</v>
      </c>
      <c r="F451" s="39">
        <v>248724.9</v>
      </c>
      <c r="G451" s="73">
        <f t="shared" si="50"/>
        <v>3.2505269899999996</v>
      </c>
    </row>
    <row r="452" spans="2:7" ht="15.75">
      <c r="B452" s="49">
        <v>45223</v>
      </c>
      <c r="C452" s="50">
        <v>8.4329999999999998</v>
      </c>
      <c r="D452" s="50">
        <v>9.1374661980000003</v>
      </c>
      <c r="E452" s="40">
        <f t="shared" si="49"/>
        <v>-7.7096449139718137E-2</v>
      </c>
      <c r="F452" s="39">
        <v>240266.9</v>
      </c>
      <c r="G452" s="73">
        <f t="shared" si="50"/>
        <v>3.2385422899999994</v>
      </c>
    </row>
    <row r="453" spans="2:7" ht="15.75">
      <c r="B453" s="49">
        <v>45222</v>
      </c>
      <c r="C453" s="50">
        <v>8.4109999999999996</v>
      </c>
      <c r="D453" s="50">
        <v>9.1185399919999988</v>
      </c>
      <c r="E453" s="40">
        <f t="shared" si="49"/>
        <v>-7.7593561318012316E-2</v>
      </c>
      <c r="F453" s="39">
        <v>99764.89</v>
      </c>
      <c r="G453" s="73">
        <f t="shared" si="50"/>
        <v>3.1291903900000002</v>
      </c>
    </row>
    <row r="454" spans="2:7" ht="15.75">
      <c r="B454" s="49">
        <v>45219</v>
      </c>
      <c r="C454" s="50">
        <v>8.4139999999999997</v>
      </c>
      <c r="D454" s="50">
        <v>9.1252499740000008</v>
      </c>
      <c r="E454" s="40">
        <f t="shared" si="49"/>
        <v>-7.7943067425716661E-2</v>
      </c>
      <c r="F454" s="39">
        <v>179190.3</v>
      </c>
      <c r="G454" s="73">
        <f t="shared" si="50"/>
        <v>3.4127291</v>
      </c>
    </row>
    <row r="455" spans="2:7" ht="15.75">
      <c r="B455" s="49">
        <v>45218</v>
      </c>
      <c r="C455" s="50">
        <v>8.4290000000000003</v>
      </c>
      <c r="D455" s="50">
        <v>9.1058885969999999</v>
      </c>
      <c r="E455" s="40">
        <f t="shared" si="49"/>
        <v>-7.4335260067096121E-2</v>
      </c>
      <c r="F455" s="39">
        <v>108266.7</v>
      </c>
      <c r="G455" s="73">
        <f t="shared" si="50"/>
        <v>3.5819023999999997</v>
      </c>
    </row>
    <row r="456" spans="2:7" ht="15.75">
      <c r="B456" s="49">
        <v>45217</v>
      </c>
      <c r="C456" s="50">
        <v>8.4329999999999998</v>
      </c>
      <c r="D456" s="50">
        <v>9.1550819170000004</v>
      </c>
      <c r="E456" s="40">
        <f t="shared" si="49"/>
        <v>-7.8872250794301713E-2</v>
      </c>
      <c r="F456" s="39">
        <v>210254.1</v>
      </c>
      <c r="G456" s="73">
        <f t="shared" si="50"/>
        <v>4.0169179000000002</v>
      </c>
    </row>
    <row r="457" spans="2:7" ht="15.75">
      <c r="B457" s="49">
        <v>45216</v>
      </c>
      <c r="C457" s="50">
        <v>8.4430000000000014</v>
      </c>
      <c r="D457" s="50">
        <v>9.1511678140000008</v>
      </c>
      <c r="E457" s="40">
        <f t="shared" si="49"/>
        <v>-7.7385512799426737E-2</v>
      </c>
      <c r="F457" s="39">
        <v>147101.4</v>
      </c>
      <c r="G457" s="73">
        <f t="shared" si="50"/>
        <v>4.1287117000000011</v>
      </c>
    </row>
    <row r="458" spans="2:7" ht="15.75">
      <c r="B458" s="49">
        <v>45215</v>
      </c>
      <c r="C458" s="50">
        <v>8.4529999999999994</v>
      </c>
      <c r="D458" s="50">
        <v>9.1860981010000007</v>
      </c>
      <c r="E458" s="40">
        <f t="shared" si="49"/>
        <v>-7.9805167867758375E-2</v>
      </c>
      <c r="F458" s="39">
        <v>111776</v>
      </c>
      <c r="G458" s="73">
        <f t="shared" si="50"/>
        <v>4.4050004000000005</v>
      </c>
    </row>
    <row r="459" spans="2:7" ht="15.75">
      <c r="B459" s="49">
        <v>45212</v>
      </c>
      <c r="C459" s="50">
        <v>8.4489999999999998</v>
      </c>
      <c r="D459" s="50">
        <v>9.1612910230000004</v>
      </c>
      <c r="E459" s="40">
        <f t="shared" si="49"/>
        <v>-7.7750070509904012E-2</v>
      </c>
      <c r="F459" s="39">
        <v>193261.4</v>
      </c>
      <c r="G459" s="73">
        <f t="shared" si="50"/>
        <v>4.5573870000000003</v>
      </c>
    </row>
    <row r="460" spans="2:7" ht="15.75">
      <c r="B460" s="49">
        <v>45210</v>
      </c>
      <c r="C460" s="50">
        <v>8.4540000000000006</v>
      </c>
      <c r="D460" s="50">
        <v>9.1859163739999996</v>
      </c>
      <c r="E460" s="40">
        <f t="shared" si="49"/>
        <v>-7.9678101149671887E-2</v>
      </c>
      <c r="F460" s="39">
        <v>283241.8</v>
      </c>
      <c r="G460" s="73">
        <f t="shared" si="50"/>
        <v>4.4557280800000001</v>
      </c>
    </row>
    <row r="461" spans="2:7" ht="15.75">
      <c r="B461" s="49">
        <v>45209</v>
      </c>
      <c r="C461" s="50">
        <v>8.4499999999999993</v>
      </c>
      <c r="D461" s="50">
        <v>9.1945530840000007</v>
      </c>
      <c r="E461" s="40">
        <f t="shared" si="49"/>
        <v>-8.0977626340060338E-2</v>
      </c>
      <c r="F461" s="39">
        <v>137403.70000000001</v>
      </c>
      <c r="G461" s="73">
        <f t="shared" si="50"/>
        <v>4.2904590799999998</v>
      </c>
    </row>
    <row r="462" spans="2:7" ht="15.75">
      <c r="B462" s="49">
        <v>45208</v>
      </c>
      <c r="C462" s="50">
        <v>8.4580000000000002</v>
      </c>
      <c r="D462" s="50">
        <v>9.1834931869999998</v>
      </c>
      <c r="E462" s="40">
        <f t="shared" si="49"/>
        <v>-7.8999697852119688E-2</v>
      </c>
      <c r="F462" s="39">
        <v>84670.06</v>
      </c>
      <c r="G462" s="73">
        <f t="shared" si="50"/>
        <v>4.1876446200000004</v>
      </c>
    </row>
    <row r="463" spans="2:7" ht="15.75">
      <c r="B463" s="49">
        <v>45205</v>
      </c>
      <c r="C463" s="50">
        <v>8.4499999999999993</v>
      </c>
      <c r="D463" s="50">
        <v>9.1393951520000005</v>
      </c>
      <c r="E463" s="40">
        <f t="shared" si="49"/>
        <v>-7.5431157153669992E-2</v>
      </c>
      <c r="F463" s="39">
        <v>188036.2</v>
      </c>
      <c r="G463" s="73">
        <f t="shared" si="50"/>
        <v>4.1113916600000007</v>
      </c>
    </row>
    <row r="464" spans="2:7" ht="15.75">
      <c r="B464" s="49">
        <v>45204</v>
      </c>
      <c r="C464" s="50">
        <v>8.4499999999999993</v>
      </c>
      <c r="D464" s="50">
        <v>9.1096437370000007</v>
      </c>
      <c r="E464" s="40">
        <f t="shared" si="49"/>
        <v>-7.2411584475117641E-2</v>
      </c>
      <c r="F464" s="39">
        <v>135926.6</v>
      </c>
      <c r="G464" s="73">
        <f t="shared" si="50"/>
        <v>4.1326688600000008</v>
      </c>
    </row>
    <row r="465" spans="2:7" ht="15.75">
      <c r="B465" s="49">
        <v>45203</v>
      </c>
      <c r="C465" s="50">
        <v>8.4499999999999993</v>
      </c>
      <c r="D465" s="50">
        <v>9.1120609619999993</v>
      </c>
      <c r="E465" s="40">
        <f t="shared" si="49"/>
        <v>-7.2657652836278341E-2</v>
      </c>
      <c r="F465" s="39">
        <v>153173.5</v>
      </c>
      <c r="G465" s="73">
        <f t="shared" si="50"/>
        <v>4.0356417200000001</v>
      </c>
    </row>
    <row r="466" spans="2:7" ht="15.75">
      <c r="B466" s="49">
        <v>45202</v>
      </c>
      <c r="C466" s="50">
        <v>8.495000000000001</v>
      </c>
      <c r="D466" s="50">
        <v>9.0809770099999998</v>
      </c>
      <c r="E466" s="40">
        <f t="shared" si="49"/>
        <v>-6.4527969771833948E-2</v>
      </c>
      <c r="F466" s="39">
        <v>137921.5</v>
      </c>
      <c r="G466" s="73">
        <f t="shared" si="50"/>
        <v>3.8908665399999998</v>
      </c>
    </row>
    <row r="467" spans="2:7" ht="15.75">
      <c r="B467" s="49">
        <v>45201</v>
      </c>
      <c r="C467" s="50">
        <v>8.5489999999999995</v>
      </c>
      <c r="D467" s="50">
        <v>9.1393555289999995</v>
      </c>
      <c r="E467" s="40">
        <f t="shared" si="49"/>
        <v>-6.4594875112008565E-2</v>
      </c>
      <c r="F467" s="39">
        <v>221963.3</v>
      </c>
      <c r="G467" s="73">
        <f t="shared" si="50"/>
        <v>3.8145014999999995</v>
      </c>
    </row>
    <row r="468" spans="2:7" ht="15.75">
      <c r="B468" s="49">
        <v>45198</v>
      </c>
      <c r="C468" s="50">
        <v>8.5990000000000002</v>
      </c>
      <c r="D468" s="50">
        <v>9.1771592470000005</v>
      </c>
      <c r="E468" s="40">
        <f t="shared" ref="E468" si="51">C468/D468-1</f>
        <v>-6.2999805434236111E-2</v>
      </c>
      <c r="F468" s="39">
        <v>205540.4</v>
      </c>
      <c r="G468" s="73">
        <f t="shared" si="50"/>
        <v>3.6412330300000004</v>
      </c>
    </row>
    <row r="469" spans="2:7" ht="15.75">
      <c r="B469" s="49">
        <v>45197</v>
      </c>
      <c r="C469" s="50">
        <v>8.5030000000000001</v>
      </c>
      <c r="D469" s="50">
        <v>9.2371734019999998</v>
      </c>
      <c r="E469" s="40">
        <f t="shared" ref="E469:E487" si="52">C469/D469-1</f>
        <v>-7.9480309619503253E-2</v>
      </c>
      <c r="F469" s="39">
        <v>82688.13</v>
      </c>
      <c r="G469" s="73">
        <f t="shared" si="50"/>
        <v>3.5653814299999995</v>
      </c>
    </row>
    <row r="470" spans="2:7" ht="15.75">
      <c r="B470" s="49">
        <v>45196</v>
      </c>
      <c r="C470" s="50">
        <v>8.5489999999999995</v>
      </c>
      <c r="D470" s="50">
        <v>9.1978977319999995</v>
      </c>
      <c r="E470" s="40">
        <f t="shared" si="52"/>
        <v>-7.0548483023729291E-2</v>
      </c>
      <c r="F470" s="39">
        <v>81355.210000000006</v>
      </c>
      <c r="G470" s="73">
        <f t="shared" si="50"/>
        <v>3.5241866199999996</v>
      </c>
    </row>
    <row r="471" spans="2:7" ht="15.75">
      <c r="B471" s="49">
        <v>45195</v>
      </c>
      <c r="C471" s="50">
        <v>8.52</v>
      </c>
      <c r="D471" s="50">
        <v>9.2250428860000007</v>
      </c>
      <c r="E471" s="40">
        <f t="shared" si="52"/>
        <v>-7.6427057815631416E-2</v>
      </c>
      <c r="F471" s="39">
        <v>236740.2</v>
      </c>
      <c r="G471" s="73">
        <f t="shared" si="50"/>
        <v>3.48814709</v>
      </c>
    </row>
    <row r="472" spans="2:7" ht="15.75">
      <c r="B472" s="49">
        <v>45194</v>
      </c>
      <c r="C472" s="50">
        <v>8.5010000000000012</v>
      </c>
      <c r="D472" s="50">
        <v>9.3121608949999999</v>
      </c>
      <c r="E472" s="40">
        <f t="shared" si="52"/>
        <v>-8.7107697573775456E-2</v>
      </c>
      <c r="F472" s="39">
        <v>130915</v>
      </c>
      <c r="G472" s="73">
        <f t="shared" si="50"/>
        <v>3.3317112399999997</v>
      </c>
    </row>
    <row r="473" spans="2:7" ht="15.75">
      <c r="B473" s="49">
        <v>45191</v>
      </c>
      <c r="C473" s="50">
        <v>8.5180000000000007</v>
      </c>
      <c r="D473" s="50">
        <v>9.3396416220000003</v>
      </c>
      <c r="E473" s="40">
        <f t="shared" si="52"/>
        <v>-8.797357064157374E-2</v>
      </c>
      <c r="F473" s="39">
        <v>383303.6</v>
      </c>
      <c r="G473" s="73">
        <f t="shared" si="50"/>
        <v>3.2176329999999997</v>
      </c>
    </row>
    <row r="474" spans="2:7" ht="15.75">
      <c r="B474" s="49">
        <v>45190</v>
      </c>
      <c r="C474" s="50">
        <v>8.4989999999999988</v>
      </c>
      <c r="D474" s="50">
        <v>9.3385376489999992</v>
      </c>
      <c r="E474" s="40">
        <f t="shared" si="52"/>
        <v>-8.9900333494923657E-2</v>
      </c>
      <c r="F474" s="39">
        <v>348363.6</v>
      </c>
      <c r="G474" s="73">
        <f t="shared" si="50"/>
        <v>3.0048005999999998</v>
      </c>
    </row>
    <row r="475" spans="2:7" ht="15.75">
      <c r="B475" s="49">
        <v>45189</v>
      </c>
      <c r="C475" s="50">
        <v>8.4749999999999996</v>
      </c>
      <c r="D475" s="50">
        <v>9.343603903</v>
      </c>
      <c r="E475" s="40">
        <f t="shared" si="52"/>
        <v>-9.2962406370962869E-2</v>
      </c>
      <c r="F475" s="39">
        <v>543282.19999999995</v>
      </c>
      <c r="G475" s="73">
        <f t="shared" si="50"/>
        <v>2.7588965999999999</v>
      </c>
    </row>
    <row r="476" spans="2:7" ht="15.75">
      <c r="B476" s="49">
        <v>45188</v>
      </c>
      <c r="C476" s="50">
        <v>8.5</v>
      </c>
      <c r="D476" s="50">
        <v>9.336094945000001</v>
      </c>
      <c r="E476" s="40">
        <f t="shared" si="52"/>
        <v>-8.9555103062418651E-2</v>
      </c>
      <c r="F476" s="39">
        <v>322047.90000000002</v>
      </c>
      <c r="G476" s="73">
        <f t="shared" si="50"/>
        <v>2.3026583600000001</v>
      </c>
    </row>
    <row r="477" spans="2:7" ht="15.75">
      <c r="B477" s="49">
        <v>45187</v>
      </c>
      <c r="C477" s="50">
        <v>8.4540000000000006</v>
      </c>
      <c r="D477" s="50">
        <v>9.3451854270000005</v>
      </c>
      <c r="E477" s="40">
        <f t="shared" si="52"/>
        <v>-9.5363054479924769E-2</v>
      </c>
      <c r="F477" s="39">
        <v>423390.1</v>
      </c>
      <c r="G477" s="73">
        <f t="shared" si="50"/>
        <v>2.0443088600000001</v>
      </c>
    </row>
    <row r="478" spans="2:7" ht="15.75">
      <c r="B478" s="49">
        <v>45184</v>
      </c>
      <c r="C478" s="50">
        <v>8.4489999999999998</v>
      </c>
      <c r="D478" s="50">
        <v>9.3521286190000001</v>
      </c>
      <c r="E478" s="40">
        <f t="shared" si="52"/>
        <v>-9.6569311201001207E-2</v>
      </c>
      <c r="F478" s="39">
        <v>264162.59999999998</v>
      </c>
      <c r="G478" s="73">
        <f t="shared" si="50"/>
        <v>1.7351084599999997</v>
      </c>
    </row>
    <row r="479" spans="2:7" ht="15.75">
      <c r="B479" s="49">
        <v>45183</v>
      </c>
      <c r="C479" s="50">
        <v>8.4</v>
      </c>
      <c r="D479" s="50">
        <v>9.3681858719999997</v>
      </c>
      <c r="E479" s="40">
        <f t="shared" si="52"/>
        <v>-0.10334827737499863</v>
      </c>
      <c r="F479" s="39">
        <v>91602.48</v>
      </c>
      <c r="G479" s="73">
        <f t="shared" si="50"/>
        <v>1.6712141599999999</v>
      </c>
    </row>
    <row r="480" spans="2:7" ht="15.75">
      <c r="B480" s="49">
        <v>45182</v>
      </c>
      <c r="C480" s="50">
        <v>8.4079999999999995</v>
      </c>
      <c r="D480" s="50">
        <v>9.3645928960000013</v>
      </c>
      <c r="E480" s="40">
        <f t="shared" si="52"/>
        <v>-0.10214997134670978</v>
      </c>
      <c r="F480" s="39">
        <v>117972.8</v>
      </c>
      <c r="G480" s="73">
        <f t="shared" si="50"/>
        <v>1.7212767800000002</v>
      </c>
    </row>
    <row r="481" spans="2:7" ht="15.75">
      <c r="B481" s="49">
        <v>45181</v>
      </c>
      <c r="C481" s="50">
        <v>8.4290000000000003</v>
      </c>
      <c r="D481" s="50">
        <v>9.3616336639999993</v>
      </c>
      <c r="E481" s="40">
        <f t="shared" si="52"/>
        <v>-9.9622960849923614E-2</v>
      </c>
      <c r="F481" s="39">
        <v>34589.24</v>
      </c>
      <c r="G481" s="73">
        <f t="shared" si="50"/>
        <v>1.6257046600000002</v>
      </c>
    </row>
    <row r="482" spans="2:7" ht="15.75">
      <c r="B482" s="49">
        <v>45180</v>
      </c>
      <c r="C482" s="50">
        <v>8.4009999999999998</v>
      </c>
      <c r="D482" s="50">
        <v>9.344311137</v>
      </c>
      <c r="E482" s="40">
        <f t="shared" si="52"/>
        <v>-0.10095031331574977</v>
      </c>
      <c r="F482" s="39">
        <v>8417.1</v>
      </c>
      <c r="G482" s="73">
        <f t="shared" si="50"/>
        <v>2.69538842</v>
      </c>
    </row>
    <row r="483" spans="2:7" ht="15.75">
      <c r="B483" s="49">
        <v>45177</v>
      </c>
      <c r="C483" s="50">
        <v>8.4280000000000008</v>
      </c>
      <c r="D483" s="50">
        <v>9.3398493009999992</v>
      </c>
      <c r="E483" s="40">
        <f t="shared" si="52"/>
        <v>-9.7629980057854726E-2</v>
      </c>
      <c r="F483" s="39">
        <v>209313.4</v>
      </c>
      <c r="G483" s="73">
        <f t="shared" si="50"/>
        <v>2.7605294700000003</v>
      </c>
    </row>
    <row r="484" spans="2:7" ht="15.75">
      <c r="B484" s="49">
        <v>45175</v>
      </c>
      <c r="C484" s="50">
        <v>8.4</v>
      </c>
      <c r="D484" s="50">
        <v>9.3344245220000008</v>
      </c>
      <c r="E484" s="40">
        <f t="shared" si="52"/>
        <v>-0.10010520946392421</v>
      </c>
      <c r="F484" s="39">
        <v>38899.46</v>
      </c>
      <c r="G484" s="73">
        <f t="shared" si="50"/>
        <v>3.1621881699999999</v>
      </c>
    </row>
    <row r="485" spans="2:7" ht="15.75">
      <c r="B485" s="49">
        <v>45174</v>
      </c>
      <c r="C485" s="50">
        <v>8.3989999999999991</v>
      </c>
      <c r="D485" s="50">
        <v>9.3298371150000001</v>
      </c>
      <c r="E485" s="40">
        <f t="shared" si="52"/>
        <v>-9.9769921331579581E-2</v>
      </c>
      <c r="F485" s="39">
        <v>8398.32</v>
      </c>
      <c r="G485" s="73">
        <f t="shared" si="50"/>
        <v>4.0794177099999995</v>
      </c>
    </row>
    <row r="486" spans="2:7" ht="15.75">
      <c r="B486" s="49">
        <v>45173</v>
      </c>
      <c r="C486" s="50">
        <v>8.42</v>
      </c>
      <c r="D486" s="50">
        <v>9.3435257749999998</v>
      </c>
      <c r="E486" s="40">
        <f t="shared" si="52"/>
        <v>-9.8841250855328244E-2</v>
      </c>
      <c r="F486" s="39">
        <v>61556.46</v>
      </c>
      <c r="G486" s="73">
        <f t="shared" si="50"/>
        <v>4.9550388900000009</v>
      </c>
    </row>
    <row r="487" spans="2:7" ht="15.75">
      <c r="B487" s="49">
        <v>45170</v>
      </c>
      <c r="C487" s="50">
        <v>8.41</v>
      </c>
      <c r="D487" s="50">
        <v>9.3504604610000008</v>
      </c>
      <c r="E487" s="40">
        <f t="shared" si="52"/>
        <v>-0.10057905329075334</v>
      </c>
      <c r="F487" s="39">
        <v>48694.83</v>
      </c>
      <c r="G487" s="73">
        <f t="shared" si="50"/>
        <v>5.5997730299999997</v>
      </c>
    </row>
    <row r="488" spans="2:7" ht="15.75">
      <c r="B488" s="49">
        <v>45169</v>
      </c>
      <c r="C488" s="50">
        <v>8.4749999999999996</v>
      </c>
      <c r="D488" s="50">
        <v>9.3497124770000006</v>
      </c>
      <c r="E488" s="40">
        <f t="shared" ref="E488" si="53">C488/D488-1</f>
        <v>-9.3555013499267092E-2</v>
      </c>
      <c r="F488" s="39">
        <v>129688.8</v>
      </c>
      <c r="G488" s="73">
        <f t="shared" si="50"/>
        <v>5.6057768699999988</v>
      </c>
    </row>
    <row r="489" spans="2:7" ht="15.75">
      <c r="B489" s="49">
        <v>45168</v>
      </c>
      <c r="C489" s="50">
        <v>8.4169999999999998</v>
      </c>
      <c r="D489" s="50">
        <v>9.4813854939999995</v>
      </c>
      <c r="E489" s="40">
        <f t="shared" ref="E489:E510" si="54">C489/D489-1</f>
        <v>-0.11226054406010211</v>
      </c>
      <c r="F489" s="39">
        <v>41493.32</v>
      </c>
      <c r="G489" s="73">
        <f t="shared" si="50"/>
        <v>5.4897551299999989</v>
      </c>
    </row>
    <row r="490" spans="2:7" ht="15.75">
      <c r="B490" s="49">
        <v>45167</v>
      </c>
      <c r="C490" s="50">
        <v>8.43</v>
      </c>
      <c r="D490" s="50">
        <v>9.5137006399999997</v>
      </c>
      <c r="E490" s="40">
        <f t="shared" si="54"/>
        <v>-0.11390947445241451</v>
      </c>
      <c r="F490" s="39">
        <v>45315.68</v>
      </c>
      <c r="G490" s="73">
        <f t="shared" si="50"/>
        <v>6.0264239099999992</v>
      </c>
    </row>
    <row r="491" spans="2:7" ht="15.75">
      <c r="B491" s="49">
        <v>45166</v>
      </c>
      <c r="C491" s="50">
        <v>8.4499999999999993</v>
      </c>
      <c r="D491" s="50">
        <v>9.4997430139999999</v>
      </c>
      <c r="E491" s="40">
        <f t="shared" si="54"/>
        <v>-0.1105022538454955</v>
      </c>
      <c r="F491" s="39">
        <v>80304.350000000006</v>
      </c>
      <c r="G491" s="73">
        <f t="shared" si="50"/>
        <v>6.1321975299999982</v>
      </c>
    </row>
    <row r="492" spans="2:7" ht="15.75">
      <c r="B492" s="49">
        <v>45163</v>
      </c>
      <c r="C492" s="50">
        <v>8.4060000000000006</v>
      </c>
      <c r="D492" s="50">
        <v>9.4934218900000005</v>
      </c>
      <c r="E492" s="40">
        <f t="shared" si="54"/>
        <v>-0.11454477664639007</v>
      </c>
      <c r="F492" s="39">
        <v>16836.759999999998</v>
      </c>
      <c r="G492" s="73">
        <f t="shared" si="50"/>
        <v>6.2413045799999995</v>
      </c>
    </row>
    <row r="493" spans="2:7" ht="15.75">
      <c r="B493" s="49">
        <v>45162</v>
      </c>
      <c r="C493" s="50">
        <v>8.3949999999999996</v>
      </c>
      <c r="D493" s="50">
        <v>9.5030262519999997</v>
      </c>
      <c r="E493" s="40">
        <f t="shared" si="54"/>
        <v>-0.11659719994636508</v>
      </c>
      <c r="F493" s="39">
        <v>170471.2</v>
      </c>
      <c r="G493" s="73">
        <f t="shared" si="50"/>
        <v>6.4112413199999985</v>
      </c>
    </row>
    <row r="494" spans="2:7" ht="15.75">
      <c r="B494" s="49">
        <v>45161</v>
      </c>
      <c r="C494" s="50">
        <v>8.3970000000000002</v>
      </c>
      <c r="D494" s="50">
        <v>9.5083059280000004</v>
      </c>
      <c r="E494" s="40">
        <f t="shared" si="54"/>
        <v>-0.11687738451151786</v>
      </c>
      <c r="F494" s="39">
        <v>102459.6</v>
      </c>
      <c r="G494" s="73">
        <f t="shared" si="50"/>
        <v>6.3470032199999986</v>
      </c>
    </row>
    <row r="495" spans="2:7" ht="15.75">
      <c r="B495" s="49">
        <v>45160</v>
      </c>
      <c r="C495" s="50">
        <v>8.4009999999999998</v>
      </c>
      <c r="D495" s="50">
        <v>9.4843064540000004</v>
      </c>
      <c r="E495" s="40">
        <f t="shared" si="54"/>
        <v>-0.11422094585979103</v>
      </c>
      <c r="F495" s="39">
        <v>87043.96</v>
      </c>
      <c r="G495" s="73">
        <f t="shared" si="50"/>
        <v>6.3560255199999993</v>
      </c>
    </row>
    <row r="496" spans="2:7" ht="15.75">
      <c r="B496" s="49">
        <v>45159</v>
      </c>
      <c r="C496" s="50">
        <v>8.4400000000000013</v>
      </c>
      <c r="D496" s="50">
        <v>9.4868831740000008</v>
      </c>
      <c r="E496" s="40">
        <f t="shared" si="54"/>
        <v>-0.11035059194879882</v>
      </c>
      <c r="F496" s="39">
        <v>63698.400000000001</v>
      </c>
      <c r="G496" s="73">
        <f t="shared" si="50"/>
        <v>6.4292881599999996</v>
      </c>
    </row>
    <row r="497" spans="2:7" ht="15.75">
      <c r="B497" s="49">
        <v>45156</v>
      </c>
      <c r="C497" s="50">
        <v>8.3849999999999998</v>
      </c>
      <c r="D497" s="50">
        <v>9.5084941220000001</v>
      </c>
      <c r="E497" s="40">
        <f t="shared" si="54"/>
        <v>-0.1181568929406549</v>
      </c>
      <c r="F497" s="39">
        <v>114189.7</v>
      </c>
      <c r="G497" s="73">
        <f t="shared" si="50"/>
        <v>7.0338711599999995</v>
      </c>
    </row>
    <row r="498" spans="2:7" ht="15.75">
      <c r="B498" s="49">
        <v>45155</v>
      </c>
      <c r="C498" s="50">
        <v>8.3829999999999991</v>
      </c>
      <c r="D498" s="50">
        <v>9.5082341540000002</v>
      </c>
      <c r="E498" s="40">
        <f t="shared" si="54"/>
        <v>-0.11834312615519971</v>
      </c>
      <c r="F498" s="39">
        <v>200268.3</v>
      </c>
      <c r="G498" s="73">
        <f t="shared" si="50"/>
        <v>7.431072359999999</v>
      </c>
    </row>
    <row r="499" spans="2:7" ht="15.75">
      <c r="B499" s="49">
        <v>45154</v>
      </c>
      <c r="C499" s="50">
        <v>8.4529999999999994</v>
      </c>
      <c r="D499" s="50">
        <v>9.5207211439999995</v>
      </c>
      <c r="E499" s="40">
        <f t="shared" si="54"/>
        <v>-0.11214708716396793</v>
      </c>
      <c r="F499" s="39">
        <v>141665.1</v>
      </c>
      <c r="G499" s="73">
        <f t="shared" si="50"/>
        <v>7.3791722599999998</v>
      </c>
    </row>
    <row r="500" spans="2:7" ht="15.75">
      <c r="B500" s="49">
        <v>45153</v>
      </c>
      <c r="C500" s="50">
        <v>8.4359999999999999</v>
      </c>
      <c r="D500" s="50">
        <v>9.525977438</v>
      </c>
      <c r="E500" s="40">
        <f t="shared" si="54"/>
        <v>-0.11442158509130829</v>
      </c>
      <c r="F500" s="39">
        <v>22400.68</v>
      </c>
      <c r="G500" s="73">
        <f t="shared" si="50"/>
        <v>7.3735307599999986</v>
      </c>
    </row>
    <row r="501" spans="2:7" ht="15.75">
      <c r="B501" s="49">
        <v>45152</v>
      </c>
      <c r="C501" s="50">
        <v>8.4700000000000006</v>
      </c>
      <c r="D501" s="50">
        <v>9.5204468389999999</v>
      </c>
      <c r="E501" s="40">
        <f t="shared" si="54"/>
        <v>-0.11033587569618053</v>
      </c>
      <c r="F501" s="39">
        <v>1104273</v>
      </c>
      <c r="G501" s="73">
        <f t="shared" si="50"/>
        <v>7.6490298799999987</v>
      </c>
    </row>
    <row r="502" spans="2:7" ht="15.75">
      <c r="B502" s="49">
        <v>45149</v>
      </c>
      <c r="C502" s="50">
        <v>8.479000000000001</v>
      </c>
      <c r="D502" s="50">
        <v>9.5383080820000004</v>
      </c>
      <c r="E502" s="40">
        <f t="shared" si="54"/>
        <v>-0.11105827919304145</v>
      </c>
      <c r="F502" s="39">
        <v>73558.149999999994</v>
      </c>
      <c r="G502" s="73">
        <f t="shared" si="50"/>
        <v>6.6435471599999998</v>
      </c>
    </row>
    <row r="503" spans="2:7" ht="15.75">
      <c r="B503" s="49">
        <v>45148</v>
      </c>
      <c r="C503" s="50">
        <v>8.3689999999999998</v>
      </c>
      <c r="D503" s="50">
        <v>9.5314976429999998</v>
      </c>
      <c r="E503" s="40">
        <f t="shared" si="54"/>
        <v>-0.12196379693318671</v>
      </c>
      <c r="F503" s="39">
        <v>610972.1</v>
      </c>
      <c r="G503" s="73">
        <f t="shared" si="50"/>
        <v>6.6353458400000012</v>
      </c>
    </row>
    <row r="504" spans="2:7" ht="15.75">
      <c r="B504" s="49">
        <v>45147</v>
      </c>
      <c r="C504" s="50">
        <v>8.3529999999999998</v>
      </c>
      <c r="D504" s="50">
        <v>9.5179931280000005</v>
      </c>
      <c r="E504" s="40">
        <f t="shared" si="54"/>
        <v>-0.12239903016664588</v>
      </c>
      <c r="F504" s="39">
        <v>956129</v>
      </c>
      <c r="G504" s="73">
        <f t="shared" si="50"/>
        <v>6.0539818700000003</v>
      </c>
    </row>
    <row r="505" spans="2:7" ht="15.75">
      <c r="B505" s="49">
        <v>45146</v>
      </c>
      <c r="C505" s="50">
        <v>8.327</v>
      </c>
      <c r="D505" s="50">
        <v>9.5154586899999991</v>
      </c>
      <c r="E505" s="40">
        <f t="shared" si="54"/>
        <v>-0.12489767742347258</v>
      </c>
      <c r="F505" s="39">
        <v>884019.5</v>
      </c>
      <c r="G505" s="73">
        <f t="shared" si="50"/>
        <v>5.2149001699999999</v>
      </c>
    </row>
    <row r="506" spans="2:7" ht="15.75">
      <c r="B506" s="49">
        <v>45145</v>
      </c>
      <c r="C506" s="50">
        <v>8.3730000000000011</v>
      </c>
      <c r="D506" s="50">
        <v>9.4850492129999999</v>
      </c>
      <c r="E506" s="40">
        <f t="shared" si="54"/>
        <v>-0.11724232400142409</v>
      </c>
      <c r="F506" s="39">
        <v>706290.6</v>
      </c>
      <c r="G506" s="73">
        <f t="shared" si="50"/>
        <v>4.3572119999999996</v>
      </c>
    </row>
    <row r="507" spans="2:7" ht="15.75">
      <c r="B507" s="49">
        <v>45142</v>
      </c>
      <c r="C507" s="50">
        <v>8.3469999999999995</v>
      </c>
      <c r="D507" s="50">
        <v>9.4922103719999988</v>
      </c>
      <c r="E507" s="40">
        <f t="shared" si="54"/>
        <v>-0.12064738634302985</v>
      </c>
      <c r="F507" s="39">
        <v>54698.67</v>
      </c>
      <c r="G507" s="73">
        <f t="shared" si="50"/>
        <v>3.6926441899999993</v>
      </c>
    </row>
    <row r="508" spans="2:7" ht="15.75">
      <c r="B508" s="49">
        <v>45141</v>
      </c>
      <c r="C508" s="50">
        <v>8.3450000000000006</v>
      </c>
      <c r="D508" s="50">
        <v>9.3931708060000005</v>
      </c>
      <c r="E508" s="40">
        <f t="shared" si="54"/>
        <v>-0.11158860278900373</v>
      </c>
      <c r="F508" s="39">
        <v>13667.06</v>
      </c>
      <c r="G508" s="73">
        <f t="shared" si="50"/>
        <v>3.7645533199999992</v>
      </c>
    </row>
    <row r="509" spans="2:7" ht="15.75">
      <c r="B509" s="49">
        <v>45140</v>
      </c>
      <c r="C509" s="50">
        <v>8.2900000000000009</v>
      </c>
      <c r="D509" s="50">
        <v>9.3797073510000004</v>
      </c>
      <c r="E509" s="40">
        <f t="shared" si="54"/>
        <v>-0.11617711621715177</v>
      </c>
      <c r="F509" s="39">
        <v>578162.1</v>
      </c>
      <c r="G509" s="73">
        <f t="shared" si="50"/>
        <v>3.7629834399999993</v>
      </c>
    </row>
    <row r="510" spans="2:7" ht="15.75">
      <c r="B510" s="49">
        <v>45139</v>
      </c>
      <c r="C510" s="50">
        <v>8.3180000000000014</v>
      </c>
      <c r="D510" s="50">
        <v>9.3696170189999997</v>
      </c>
      <c r="E510" s="40">
        <f t="shared" si="54"/>
        <v>-0.11223692674604491</v>
      </c>
      <c r="F510" s="39">
        <v>151089.29999999999</v>
      </c>
      <c r="G510" s="73">
        <f t="shared" si="50"/>
        <v>3.28943794</v>
      </c>
    </row>
    <row r="511" spans="2:7" ht="15.75">
      <c r="B511" s="49">
        <v>45138</v>
      </c>
      <c r="C511" s="50">
        <v>8.4</v>
      </c>
      <c r="D511" s="50">
        <v>9.3639434069999989</v>
      </c>
      <c r="E511" s="40">
        <f t="shared" ref="E511" si="55">C511/D511-1</f>
        <v>-0.10294203682173098</v>
      </c>
      <c r="F511" s="39">
        <v>189411.4</v>
      </c>
      <c r="G511" s="73">
        <f t="shared" si="50"/>
        <v>3.299663939999999</v>
      </c>
    </row>
    <row r="512" spans="2:7" ht="15.75">
      <c r="B512" s="49">
        <v>45135</v>
      </c>
      <c r="C512" s="50">
        <v>8.3709999999999987</v>
      </c>
      <c r="D512" s="50">
        <v>9.4267808630000012</v>
      </c>
      <c r="E512" s="40">
        <f t="shared" ref="E512:E531" si="56">C512/D512-1</f>
        <v>-0.11199802757099508</v>
      </c>
      <c r="F512" s="39">
        <v>186773.5</v>
      </c>
      <c r="G512" s="73">
        <f t="shared" si="50"/>
        <v>3.4326621399999997</v>
      </c>
    </row>
    <row r="513" spans="2:7" ht="15.75">
      <c r="B513" s="49">
        <v>45134</v>
      </c>
      <c r="C513" s="50">
        <v>8.3849999999999998</v>
      </c>
      <c r="D513" s="50">
        <v>9.4222721709999995</v>
      </c>
      <c r="E513" s="40">
        <f t="shared" si="56"/>
        <v>-0.11008726474623931</v>
      </c>
      <c r="F513" s="39">
        <v>106233.1</v>
      </c>
      <c r="G513" s="73">
        <f t="shared" si="50"/>
        <v>3.3837661399999996</v>
      </c>
    </row>
    <row r="514" spans="2:7" ht="15.75">
      <c r="B514" s="49">
        <v>45133</v>
      </c>
      <c r="C514" s="50">
        <v>8.3879999999999999</v>
      </c>
      <c r="D514" s="50">
        <v>9.4309816039999994</v>
      </c>
      <c r="E514" s="40">
        <f t="shared" si="56"/>
        <v>-0.11059099124502969</v>
      </c>
      <c r="F514" s="39">
        <v>111481.9</v>
      </c>
      <c r="G514" s="73">
        <f t="shared" ref="G514:G577" si="57">SUM(F514:F533)/1000000</f>
        <v>3.3376099400000001</v>
      </c>
    </row>
    <row r="515" spans="2:7" ht="15.75">
      <c r="B515" s="49">
        <v>45132</v>
      </c>
      <c r="C515" s="50">
        <v>8.3790000000000013</v>
      </c>
      <c r="D515" s="50">
        <v>9.4130331709999986</v>
      </c>
      <c r="E515" s="40">
        <f t="shared" si="56"/>
        <v>-0.10985121928452168</v>
      </c>
      <c r="F515" s="39">
        <v>160306.6</v>
      </c>
      <c r="G515" s="73">
        <f t="shared" si="57"/>
        <v>3.2744124599999997</v>
      </c>
    </row>
    <row r="516" spans="2:7" ht="15.75">
      <c r="B516" s="49">
        <v>45131</v>
      </c>
      <c r="C516" s="50">
        <v>8.3049999999999997</v>
      </c>
      <c r="D516" s="50">
        <v>9.4051043910000001</v>
      </c>
      <c r="E516" s="40">
        <f t="shared" si="56"/>
        <v>-0.11696886555057484</v>
      </c>
      <c r="F516" s="39">
        <v>668281.4</v>
      </c>
      <c r="G516" s="73">
        <f t="shared" si="57"/>
        <v>3.1244625099999999</v>
      </c>
    </row>
    <row r="517" spans="2:7" ht="15.75">
      <c r="B517" s="49">
        <v>45128</v>
      </c>
      <c r="C517" s="50">
        <v>8.2989999999999995</v>
      </c>
      <c r="D517" s="50">
        <v>9.3956360490000002</v>
      </c>
      <c r="E517" s="40">
        <f t="shared" si="56"/>
        <v>-0.11671759562427053</v>
      </c>
      <c r="F517" s="39">
        <v>511390.9</v>
      </c>
      <c r="G517" s="73">
        <f t="shared" si="57"/>
        <v>2.4580404099999997</v>
      </c>
    </row>
    <row r="518" spans="2:7" ht="15.75">
      <c r="B518" s="49">
        <v>45127</v>
      </c>
      <c r="C518" s="50">
        <v>8.2880000000000003</v>
      </c>
      <c r="D518" s="50">
        <v>9.3715902740000008</v>
      </c>
      <c r="E518" s="40">
        <f t="shared" si="56"/>
        <v>-0.11562501585309926</v>
      </c>
      <c r="F518" s="39">
        <v>148368.20000000001</v>
      </c>
      <c r="G518" s="73">
        <f t="shared" si="57"/>
        <v>1.96225074</v>
      </c>
    </row>
    <row r="519" spans="2:7" ht="15.75">
      <c r="B519" s="49">
        <v>45126</v>
      </c>
      <c r="C519" s="50">
        <v>8.3010000000000002</v>
      </c>
      <c r="D519" s="50">
        <v>9.3762155360000001</v>
      </c>
      <c r="E519" s="40">
        <f t="shared" si="56"/>
        <v>-0.11467478876436954</v>
      </c>
      <c r="F519" s="39">
        <v>136023.6</v>
      </c>
      <c r="G519" s="73">
        <f t="shared" si="57"/>
        <v>1.8326822399999998</v>
      </c>
    </row>
    <row r="520" spans="2:7" ht="15.75">
      <c r="B520" s="49">
        <v>45125</v>
      </c>
      <c r="C520" s="50">
        <v>8.32</v>
      </c>
      <c r="D520" s="50">
        <v>9.381030333</v>
      </c>
      <c r="E520" s="40">
        <f t="shared" si="56"/>
        <v>-0.11310381646113798</v>
      </c>
      <c r="F520" s="39">
        <v>297899.8</v>
      </c>
      <c r="G520" s="73">
        <f t="shared" si="57"/>
        <v>1.7393647799999996</v>
      </c>
    </row>
    <row r="521" spans="2:7" ht="15.75">
      <c r="B521" s="49">
        <v>45124</v>
      </c>
      <c r="C521" s="50">
        <v>8.3879999999999999</v>
      </c>
      <c r="D521" s="50">
        <v>9.3561639749999994</v>
      </c>
      <c r="E521" s="40">
        <f t="shared" si="56"/>
        <v>-0.10347873098280103</v>
      </c>
      <c r="F521" s="39">
        <v>98790.28</v>
      </c>
      <c r="G521" s="73">
        <f t="shared" si="57"/>
        <v>1.4727802099999998</v>
      </c>
    </row>
    <row r="522" spans="2:7" ht="15.75">
      <c r="B522" s="49">
        <v>45121</v>
      </c>
      <c r="C522" s="50">
        <v>8.3129999999999988</v>
      </c>
      <c r="D522" s="50">
        <v>9.3444257690000008</v>
      </c>
      <c r="E522" s="40">
        <f t="shared" si="56"/>
        <v>-0.11037872144286731</v>
      </c>
      <c r="F522" s="39">
        <v>65356.83</v>
      </c>
      <c r="G522" s="73">
        <f t="shared" si="57"/>
        <v>1.4494068499999995</v>
      </c>
    </row>
    <row r="523" spans="2:7" ht="15.75">
      <c r="B523" s="49">
        <v>45120</v>
      </c>
      <c r="C523" s="50">
        <v>8.3260000000000005</v>
      </c>
      <c r="D523" s="50">
        <v>9.3570591780000001</v>
      </c>
      <c r="E523" s="40">
        <f t="shared" si="56"/>
        <v>-0.11019051588603723</v>
      </c>
      <c r="F523" s="39">
        <v>29608.13</v>
      </c>
      <c r="G523" s="73">
        <f t="shared" si="57"/>
        <v>1.4089616899999993</v>
      </c>
    </row>
    <row r="524" spans="2:7" ht="15.75">
      <c r="B524" s="49">
        <v>45119</v>
      </c>
      <c r="C524" s="50">
        <v>8.3049999999999997</v>
      </c>
      <c r="D524" s="50">
        <v>9.3640706219999998</v>
      </c>
      <c r="E524" s="40">
        <f t="shared" si="56"/>
        <v>-0.11309938431175581</v>
      </c>
      <c r="F524" s="39">
        <v>117047.3</v>
      </c>
      <c r="G524" s="73">
        <f t="shared" si="57"/>
        <v>1.4305723699999995</v>
      </c>
    </row>
    <row r="525" spans="2:7" ht="15.75">
      <c r="B525" s="49">
        <v>45118</v>
      </c>
      <c r="C525" s="50">
        <v>8.3000000000000007</v>
      </c>
      <c r="D525" s="50">
        <v>9.360241396000001</v>
      </c>
      <c r="E525" s="40">
        <f t="shared" si="56"/>
        <v>-0.1132707321472588</v>
      </c>
      <c r="F525" s="39">
        <v>26331.33</v>
      </c>
      <c r="G525" s="73">
        <f t="shared" si="57"/>
        <v>1.3721262199999995</v>
      </c>
    </row>
    <row r="526" spans="2:7" ht="15.75">
      <c r="B526" s="49">
        <v>45117</v>
      </c>
      <c r="C526" s="50">
        <v>8.3889999999999993</v>
      </c>
      <c r="D526" s="50">
        <v>9.3509989640000004</v>
      </c>
      <c r="E526" s="40">
        <f t="shared" si="56"/>
        <v>-0.10287659828683104</v>
      </c>
      <c r="F526" s="39">
        <v>41722.79</v>
      </c>
      <c r="G526" s="73">
        <f t="shared" si="57"/>
        <v>1.4069338899999999</v>
      </c>
    </row>
    <row r="527" spans="2:7" ht="15.75">
      <c r="B527" s="49">
        <v>45114</v>
      </c>
      <c r="C527" s="50">
        <v>8.2799999999999994</v>
      </c>
      <c r="D527" s="50">
        <v>9.3728201670000004</v>
      </c>
      <c r="E527" s="40">
        <f t="shared" si="56"/>
        <v>-0.1165945945327771</v>
      </c>
      <c r="F527" s="39">
        <v>126607.8</v>
      </c>
      <c r="G527" s="73">
        <f t="shared" si="57"/>
        <v>1.6173325999999999</v>
      </c>
    </row>
    <row r="528" spans="2:7" ht="15.75">
      <c r="B528" s="49">
        <v>45113</v>
      </c>
      <c r="C528" s="50">
        <v>8.3030000000000008</v>
      </c>
      <c r="D528" s="50">
        <v>9.3391757870000003</v>
      </c>
      <c r="E528" s="40">
        <f t="shared" si="56"/>
        <v>-0.11094938253998188</v>
      </c>
      <c r="F528" s="39">
        <v>12097.18</v>
      </c>
      <c r="G528" s="73">
        <f t="shared" si="57"/>
        <v>1.5758141699999999</v>
      </c>
    </row>
    <row r="529" spans="2:7" ht="15.75">
      <c r="B529" s="49">
        <v>45112</v>
      </c>
      <c r="C529" s="50">
        <v>8.3150000000000013</v>
      </c>
      <c r="D529" s="50">
        <v>9.3567715669999991</v>
      </c>
      <c r="E529" s="40">
        <f t="shared" si="56"/>
        <v>-0.1113387838465757</v>
      </c>
      <c r="F529" s="39">
        <v>104616.6</v>
      </c>
      <c r="G529" s="73">
        <f t="shared" si="57"/>
        <v>1.6881207900000004</v>
      </c>
    </row>
    <row r="530" spans="2:7" ht="15.75">
      <c r="B530" s="49">
        <v>45111</v>
      </c>
      <c r="C530" s="50">
        <v>8.3189999999999991</v>
      </c>
      <c r="D530" s="50">
        <v>9.3698324189999997</v>
      </c>
      <c r="E530" s="40">
        <f t="shared" si="56"/>
        <v>-0.11215060974507285</v>
      </c>
      <c r="F530" s="39">
        <v>161315.29999999999</v>
      </c>
      <c r="G530" s="73">
        <f t="shared" si="57"/>
        <v>1.6700528400000001</v>
      </c>
    </row>
    <row r="531" spans="2:7" ht="15.75">
      <c r="B531" s="49">
        <v>45110</v>
      </c>
      <c r="C531" s="50">
        <v>8.3099999999999987</v>
      </c>
      <c r="D531" s="50">
        <v>9.3915280569999986</v>
      </c>
      <c r="E531" s="40">
        <f t="shared" si="56"/>
        <v>-0.11515996656091343</v>
      </c>
      <c r="F531" s="39">
        <v>322409.59999999998</v>
      </c>
      <c r="G531" s="73">
        <f t="shared" si="57"/>
        <v>1.6058320100000003</v>
      </c>
    </row>
    <row r="532" spans="2:7" ht="15.75">
      <c r="B532" s="49">
        <v>45107</v>
      </c>
      <c r="C532" s="50">
        <v>8.4700000000000006</v>
      </c>
      <c r="D532" s="50">
        <v>9.366042899</v>
      </c>
      <c r="E532" s="40">
        <f t="shared" ref="E532" si="58">C532/D532-1</f>
        <v>-9.566931399552614E-2</v>
      </c>
      <c r="F532" s="39">
        <v>137877.5</v>
      </c>
      <c r="G532" s="73">
        <f t="shared" si="57"/>
        <v>1.3958726099999998</v>
      </c>
    </row>
    <row r="533" spans="2:7" ht="15.75">
      <c r="B533" s="49">
        <v>45106</v>
      </c>
      <c r="C533" s="50">
        <v>8.418000000000001</v>
      </c>
      <c r="D533" s="50">
        <v>9.4221373530000001</v>
      </c>
      <c r="E533" s="40">
        <f t="shared" ref="E533:E554" si="59">C533/D533-1</f>
        <v>-0.10657214126477177</v>
      </c>
      <c r="F533" s="39">
        <v>60076.9</v>
      </c>
      <c r="G533" s="73">
        <f t="shared" si="57"/>
        <v>1.2986718000000002</v>
      </c>
    </row>
    <row r="534" spans="2:7" ht="15.75">
      <c r="B534" s="49">
        <v>45105</v>
      </c>
      <c r="C534" s="50">
        <v>8.4450000000000003</v>
      </c>
      <c r="D534" s="50">
        <v>9.3997337129999998</v>
      </c>
      <c r="E534" s="40">
        <f t="shared" si="59"/>
        <v>-0.10157029360093317</v>
      </c>
      <c r="F534" s="39">
        <v>48284.42</v>
      </c>
      <c r="G534" s="73">
        <f t="shared" si="57"/>
        <v>1.4028265999999998</v>
      </c>
    </row>
    <row r="535" spans="2:7" ht="15.75">
      <c r="B535" s="49">
        <v>45104</v>
      </c>
      <c r="C535" s="50">
        <v>8.4980000000000011</v>
      </c>
      <c r="D535" s="50">
        <v>9.4153552289999993</v>
      </c>
      <c r="E535" s="40">
        <f t="shared" si="59"/>
        <v>-9.7431823514685378E-2</v>
      </c>
      <c r="F535" s="39">
        <v>10356.65</v>
      </c>
      <c r="G535" s="73">
        <f t="shared" si="57"/>
        <v>1.3727222400000001</v>
      </c>
    </row>
    <row r="536" spans="2:7" ht="15.75">
      <c r="B536" s="49">
        <v>45103</v>
      </c>
      <c r="C536" s="50">
        <v>8.4860000000000007</v>
      </c>
      <c r="D536" s="50">
        <v>9.4159997870000005</v>
      </c>
      <c r="E536" s="40">
        <f t="shared" si="59"/>
        <v>-9.8768033988699155E-2</v>
      </c>
      <c r="F536" s="39">
        <v>1859.3</v>
      </c>
      <c r="G536" s="73">
        <f t="shared" si="57"/>
        <v>1.4455844300000003</v>
      </c>
    </row>
    <row r="537" spans="2:7" ht="15.75">
      <c r="B537" s="49">
        <v>45100</v>
      </c>
      <c r="C537" s="50">
        <v>8.4860000000000007</v>
      </c>
      <c r="D537" s="50">
        <v>9.4076930099999991</v>
      </c>
      <c r="E537" s="40">
        <f t="shared" si="59"/>
        <v>-9.7972266848022738E-2</v>
      </c>
      <c r="F537" s="39">
        <v>15601.23</v>
      </c>
      <c r="G537" s="73">
        <f t="shared" si="57"/>
        <v>1.58843753</v>
      </c>
    </row>
    <row r="538" spans="2:7" ht="15.75">
      <c r="B538" s="49">
        <v>45099</v>
      </c>
      <c r="C538" s="50">
        <v>8.4049999999999994</v>
      </c>
      <c r="D538" s="50">
        <v>9.3806218130000012</v>
      </c>
      <c r="E538" s="40">
        <f t="shared" si="59"/>
        <v>-0.10400395969997966</v>
      </c>
      <c r="F538" s="39">
        <v>18799.7</v>
      </c>
      <c r="G538" s="73">
        <f t="shared" si="57"/>
        <v>1.7993868</v>
      </c>
    </row>
    <row r="539" spans="2:7" ht="15.75">
      <c r="B539" s="49">
        <v>45098</v>
      </c>
      <c r="C539" s="50">
        <v>8.4700000000000006</v>
      </c>
      <c r="D539" s="50">
        <v>9.3729147830000006</v>
      </c>
      <c r="E539" s="40">
        <f t="shared" si="59"/>
        <v>-9.6332336728127466E-2</v>
      </c>
      <c r="F539" s="39">
        <v>42706.14</v>
      </c>
      <c r="G539" s="73">
        <f t="shared" si="57"/>
        <v>1.8163982599999997</v>
      </c>
    </row>
    <row r="540" spans="2:7" ht="15.75">
      <c r="B540" s="49">
        <v>45097</v>
      </c>
      <c r="C540" s="50">
        <v>8.4689999999999994</v>
      </c>
      <c r="D540" s="50">
        <v>9.3543695749999998</v>
      </c>
      <c r="E540" s="40">
        <f t="shared" si="59"/>
        <v>-9.4647701045102228E-2</v>
      </c>
      <c r="F540" s="39">
        <v>31315.23</v>
      </c>
      <c r="G540" s="73">
        <f t="shared" si="57"/>
        <v>1.8436766299999998</v>
      </c>
    </row>
    <row r="541" spans="2:7" ht="15.75">
      <c r="B541" s="49">
        <v>45096</v>
      </c>
      <c r="C541" s="50">
        <v>8.5030000000000001</v>
      </c>
      <c r="D541" s="50">
        <v>9.3519083300000005</v>
      </c>
      <c r="E541" s="40">
        <f t="shared" si="59"/>
        <v>-9.0773807873713475E-2</v>
      </c>
      <c r="F541" s="39">
        <v>75416.92</v>
      </c>
      <c r="G541" s="73">
        <f t="shared" si="57"/>
        <v>1.9331354999999999</v>
      </c>
    </row>
    <row r="542" spans="2:7" ht="15.75">
      <c r="B542" s="49">
        <v>45093</v>
      </c>
      <c r="C542" s="50">
        <v>8.3520000000000003</v>
      </c>
      <c r="D542" s="50">
        <v>9.3437015680000002</v>
      </c>
      <c r="E542" s="40">
        <f t="shared" si="59"/>
        <v>-0.10613583500957979</v>
      </c>
      <c r="F542" s="39">
        <v>24911.67</v>
      </c>
      <c r="G542" s="73">
        <f t="shared" si="57"/>
        <v>1.9711541800000001</v>
      </c>
    </row>
    <row r="543" spans="2:7" ht="15.75">
      <c r="B543" s="49">
        <v>45092</v>
      </c>
      <c r="C543" s="50">
        <v>8.3610000000000007</v>
      </c>
      <c r="D543" s="50">
        <v>9.3336303019999995</v>
      </c>
      <c r="E543" s="40">
        <f t="shared" si="59"/>
        <v>-0.10420707383188132</v>
      </c>
      <c r="F543" s="39">
        <v>51218.81</v>
      </c>
      <c r="G543" s="73">
        <f t="shared" si="57"/>
        <v>1.9591666699999999</v>
      </c>
    </row>
    <row r="544" spans="2:7" ht="15.75">
      <c r="B544" s="49">
        <v>45091</v>
      </c>
      <c r="C544" s="50">
        <v>8.42</v>
      </c>
      <c r="D544" s="50">
        <v>9.3231881889999997</v>
      </c>
      <c r="E544" s="40">
        <f t="shared" si="59"/>
        <v>-9.6875464775625808E-2</v>
      </c>
      <c r="F544" s="39">
        <v>58601.15</v>
      </c>
      <c r="G544" s="73">
        <f t="shared" si="57"/>
        <v>1.94687002</v>
      </c>
    </row>
    <row r="545" spans="2:7" ht="15.75">
      <c r="B545" s="49">
        <v>45090</v>
      </c>
      <c r="C545" s="50">
        <v>8.2900000000000009</v>
      </c>
      <c r="D545" s="50">
        <v>9.2946626630000004</v>
      </c>
      <c r="E545" s="40">
        <f t="shared" si="59"/>
        <v>-0.10809027712208852</v>
      </c>
      <c r="F545" s="39">
        <v>61139</v>
      </c>
      <c r="G545" s="73">
        <f t="shared" si="57"/>
        <v>2.0901075699999998</v>
      </c>
    </row>
    <row r="546" spans="2:7" ht="15.75">
      <c r="B546" s="49">
        <v>45089</v>
      </c>
      <c r="C546" s="50">
        <v>8.1999999999999993</v>
      </c>
      <c r="D546" s="50">
        <v>9.3233029849999998</v>
      </c>
      <c r="E546" s="40">
        <f t="shared" si="59"/>
        <v>-0.1204833723421036</v>
      </c>
      <c r="F546" s="39">
        <v>252121.5</v>
      </c>
      <c r="G546" s="73">
        <f t="shared" si="57"/>
        <v>2.1649928699999998</v>
      </c>
    </row>
    <row r="547" spans="2:7" ht="15.75">
      <c r="B547" s="49">
        <v>45086</v>
      </c>
      <c r="C547" s="50">
        <v>8.3260000000000005</v>
      </c>
      <c r="D547" s="50">
        <v>9.3292840659999996</v>
      </c>
      <c r="E547" s="40">
        <f t="shared" si="59"/>
        <v>-0.1075413781917528</v>
      </c>
      <c r="F547" s="39">
        <v>85089.37</v>
      </c>
      <c r="G547" s="73">
        <f t="shared" si="57"/>
        <v>2.0571380699999997</v>
      </c>
    </row>
    <row r="548" spans="2:7" ht="15.75">
      <c r="B548" s="49">
        <v>45084</v>
      </c>
      <c r="C548" s="50">
        <v>8.3580000000000005</v>
      </c>
      <c r="D548" s="50">
        <v>9.3107220399999999</v>
      </c>
      <c r="E548" s="40">
        <f t="shared" si="59"/>
        <v>-0.10232525854675811</v>
      </c>
      <c r="F548" s="39">
        <v>124403.8</v>
      </c>
      <c r="G548" s="73">
        <f t="shared" si="57"/>
        <v>2.2611455</v>
      </c>
    </row>
    <row r="549" spans="2:7" ht="15.75">
      <c r="B549" s="49">
        <v>45083</v>
      </c>
      <c r="C549" s="50">
        <v>8.4870000000000001</v>
      </c>
      <c r="D549" s="50">
        <v>9.3456323900000005</v>
      </c>
      <c r="E549" s="40">
        <f t="shared" si="59"/>
        <v>-9.1875258320534114E-2</v>
      </c>
      <c r="F549" s="39">
        <v>86548.65</v>
      </c>
      <c r="G549" s="73">
        <f t="shared" si="57"/>
        <v>2.1540508099999998</v>
      </c>
    </row>
    <row r="550" spans="2:7" ht="15.75">
      <c r="B550" s="49">
        <v>45082</v>
      </c>
      <c r="C550" s="50">
        <v>8.3000000000000007</v>
      </c>
      <c r="D550" s="50">
        <v>9.336931873000001</v>
      </c>
      <c r="E550" s="40">
        <f t="shared" si="59"/>
        <v>-0.11105702463124312</v>
      </c>
      <c r="F550" s="39">
        <v>97094.47</v>
      </c>
      <c r="G550" s="73">
        <f t="shared" si="57"/>
        <v>2.3004686599999999</v>
      </c>
    </row>
    <row r="551" spans="2:7" ht="15.75">
      <c r="B551" s="49">
        <v>45079</v>
      </c>
      <c r="C551" s="50">
        <v>8.2279999999999998</v>
      </c>
      <c r="D551" s="50">
        <v>9.299104011999999</v>
      </c>
      <c r="E551" s="40">
        <f t="shared" si="59"/>
        <v>-0.11518357151590053</v>
      </c>
      <c r="F551" s="39">
        <v>112450.2</v>
      </c>
      <c r="G551" s="73">
        <f t="shared" si="57"/>
        <v>2.2150350599999999</v>
      </c>
    </row>
    <row r="552" spans="2:7" ht="15.75">
      <c r="B552" s="49">
        <v>45078</v>
      </c>
      <c r="C552" s="50">
        <v>8.1999999999999993</v>
      </c>
      <c r="D552" s="50">
        <v>9.2737750410000004</v>
      </c>
      <c r="E552" s="40">
        <f t="shared" si="59"/>
        <v>-0.11578618591164525</v>
      </c>
      <c r="F552" s="39">
        <v>40676.69</v>
      </c>
      <c r="G552" s="73">
        <f t="shared" si="57"/>
        <v>2.1719273100000005</v>
      </c>
    </row>
    <row r="553" spans="2:7" ht="15.75">
      <c r="B553" s="49">
        <v>45077</v>
      </c>
      <c r="C553" s="50">
        <v>8.3870000000000005</v>
      </c>
      <c r="D553" s="50">
        <v>9.2592536910000014</v>
      </c>
      <c r="E553" s="40">
        <f t="shared" si="59"/>
        <v>-9.4203455279320392E-2</v>
      </c>
      <c r="F553" s="39">
        <v>164231.70000000001</v>
      </c>
      <c r="G553" s="73">
        <f t="shared" si="57"/>
        <v>2.1444546300000003</v>
      </c>
    </row>
    <row r="554" spans="2:7" ht="15.75">
      <c r="B554" s="49">
        <v>45076</v>
      </c>
      <c r="C554" s="50">
        <v>8.42</v>
      </c>
      <c r="D554" s="50">
        <v>9.3512348099999993</v>
      </c>
      <c r="E554" s="40">
        <f t="shared" si="59"/>
        <v>-9.9584154277054138E-2</v>
      </c>
      <c r="F554" s="39">
        <v>18180.060000000001</v>
      </c>
      <c r="G554" s="73">
        <f t="shared" si="57"/>
        <v>2.0301691600000003</v>
      </c>
    </row>
    <row r="555" spans="2:7" ht="15.75">
      <c r="B555" s="49">
        <v>45075</v>
      </c>
      <c r="C555" s="50">
        <v>8.3099999999999987</v>
      </c>
      <c r="D555" s="50">
        <v>9.3411434150000012</v>
      </c>
      <c r="E555" s="40">
        <f t="shared" ref="E555:E574" si="60">C555/D555-1</f>
        <v>-0.11038728014219257</v>
      </c>
      <c r="F555" s="39">
        <v>83218.84</v>
      </c>
      <c r="G555" s="73">
        <f t="shared" si="57"/>
        <v>2.0878259000000003</v>
      </c>
    </row>
    <row r="556" spans="2:7" ht="15.75">
      <c r="B556" s="49">
        <v>45072</v>
      </c>
      <c r="C556" s="50">
        <v>8.3000000000000007</v>
      </c>
      <c r="D556" s="50">
        <v>9.3322117930000008</v>
      </c>
      <c r="E556" s="40">
        <f t="shared" si="60"/>
        <v>-0.11060741182216327</v>
      </c>
      <c r="F556" s="39">
        <v>144712.4</v>
      </c>
      <c r="G556" s="73">
        <f t="shared" si="57"/>
        <v>2.0546473100000004</v>
      </c>
    </row>
    <row r="557" spans="2:7" ht="15.75">
      <c r="B557" s="49">
        <v>45071</v>
      </c>
      <c r="C557" s="50">
        <v>8.5269999999999992</v>
      </c>
      <c r="D557" s="50">
        <v>9.3226365509999987</v>
      </c>
      <c r="E557" s="40">
        <f t="shared" si="60"/>
        <v>-8.5344585369967585E-2</v>
      </c>
      <c r="F557" s="39">
        <v>226550.5</v>
      </c>
      <c r="G557" s="73">
        <f t="shared" si="57"/>
        <v>2.0413956100000004</v>
      </c>
    </row>
    <row r="558" spans="2:7" ht="15.75">
      <c r="B558" s="49">
        <v>45070</v>
      </c>
      <c r="C558" s="50">
        <v>8.1780000000000008</v>
      </c>
      <c r="D558" s="50">
        <v>9.2962801160000001</v>
      </c>
      <c r="E558" s="40">
        <f t="shared" si="60"/>
        <v>-0.12029328957883989</v>
      </c>
      <c r="F558" s="39">
        <v>35811.160000000003</v>
      </c>
      <c r="G558" s="73">
        <f t="shared" si="57"/>
        <v>2.0798929100000003</v>
      </c>
    </row>
    <row r="559" spans="2:7" ht="15.75">
      <c r="B559" s="49">
        <v>45069</v>
      </c>
      <c r="C559" s="50">
        <v>8.1999999999999993</v>
      </c>
      <c r="D559" s="50">
        <v>9.2789597589999993</v>
      </c>
      <c r="E559" s="40">
        <f t="shared" si="60"/>
        <v>-0.11628024983657004</v>
      </c>
      <c r="F559" s="39">
        <v>69984.509999999995</v>
      </c>
      <c r="G559" s="73">
        <f t="shared" si="57"/>
        <v>2.09431996</v>
      </c>
    </row>
    <row r="560" spans="2:7" ht="15.75">
      <c r="B560" s="49">
        <v>45068</v>
      </c>
      <c r="C560" s="50">
        <v>8.3889999999999993</v>
      </c>
      <c r="D560" s="50">
        <v>9.2617407060000012</v>
      </c>
      <c r="E560" s="40">
        <f t="shared" si="60"/>
        <v>-9.4230742762493547E-2</v>
      </c>
      <c r="F560" s="39">
        <v>120774.1</v>
      </c>
      <c r="G560" s="73">
        <f t="shared" si="57"/>
        <v>2.1712025500000003</v>
      </c>
    </row>
    <row r="561" spans="2:7" ht="15.75">
      <c r="B561" s="49">
        <v>45065</v>
      </c>
      <c r="C561" s="50">
        <v>8.0109999999999992</v>
      </c>
      <c r="D561" s="50">
        <v>9.2714107779999999</v>
      </c>
      <c r="E561" s="40">
        <f t="shared" si="60"/>
        <v>-0.13594595344548988</v>
      </c>
      <c r="F561" s="39">
        <v>113435.6</v>
      </c>
      <c r="G561" s="73">
        <f t="shared" si="57"/>
        <v>2.28255455</v>
      </c>
    </row>
    <row r="562" spans="2:7" ht="15.75">
      <c r="B562" s="49">
        <v>45064</v>
      </c>
      <c r="C562" s="50">
        <v>8.18</v>
      </c>
      <c r="D562" s="50">
        <v>9.2756978050000001</v>
      </c>
      <c r="E562" s="40">
        <f t="shared" si="60"/>
        <v>-0.11812564704397466</v>
      </c>
      <c r="F562" s="39">
        <v>12924.16</v>
      </c>
      <c r="G562" s="73">
        <f t="shared" si="57"/>
        <v>2.2299129300000002</v>
      </c>
    </row>
    <row r="563" spans="2:7" ht="15.75">
      <c r="B563" s="49">
        <v>45063</v>
      </c>
      <c r="C563" s="50">
        <v>8.07</v>
      </c>
      <c r="D563" s="50">
        <v>9.2775180870000007</v>
      </c>
      <c r="E563" s="40">
        <f t="shared" si="60"/>
        <v>-0.13015529322352049</v>
      </c>
      <c r="F563" s="39">
        <v>38922.160000000003</v>
      </c>
      <c r="G563" s="73">
        <f t="shared" si="57"/>
        <v>2.3749361699999998</v>
      </c>
    </row>
    <row r="564" spans="2:7" ht="15.75">
      <c r="B564" s="49">
        <v>45062</v>
      </c>
      <c r="C564" s="50">
        <v>8.0010000000000012</v>
      </c>
      <c r="D564" s="50">
        <v>9.282611360999999</v>
      </c>
      <c r="E564" s="40">
        <f t="shared" si="60"/>
        <v>-0.13806582126066003</v>
      </c>
      <c r="F564" s="39">
        <v>201838.7</v>
      </c>
      <c r="G564" s="73">
        <f t="shared" si="57"/>
        <v>2.3847073999999999</v>
      </c>
    </row>
    <row r="565" spans="2:7" ht="15.75">
      <c r="B565" s="49">
        <v>45061</v>
      </c>
      <c r="C565" s="50">
        <v>7.8480000000000008</v>
      </c>
      <c r="D565" s="50">
        <v>9.3037218789999994</v>
      </c>
      <c r="E565" s="40">
        <f t="shared" si="60"/>
        <v>-0.15646661604167222</v>
      </c>
      <c r="F565" s="39">
        <v>136024.29999999999</v>
      </c>
      <c r="G565" s="73">
        <f t="shared" si="57"/>
        <v>2.2079851700000006</v>
      </c>
    </row>
    <row r="566" spans="2:7" ht="15.75">
      <c r="B566" s="49">
        <v>45058</v>
      </c>
      <c r="C566" s="50">
        <v>7.6400000000000006</v>
      </c>
      <c r="D566" s="50">
        <v>9.2648922799999998</v>
      </c>
      <c r="E566" s="40">
        <f t="shared" si="60"/>
        <v>-0.17538166995288573</v>
      </c>
      <c r="F566" s="39">
        <v>144266.70000000001</v>
      </c>
      <c r="G566" s="73">
        <f t="shared" si="57"/>
        <v>2.1289973500000001</v>
      </c>
    </row>
    <row r="567" spans="2:7" ht="15.75">
      <c r="B567" s="49">
        <v>45057</v>
      </c>
      <c r="C567" s="50">
        <v>7.7150000000000007</v>
      </c>
      <c r="D567" s="50">
        <v>9.2345584200000008</v>
      </c>
      <c r="E567" s="40">
        <f t="shared" si="60"/>
        <v>-0.16455128127285157</v>
      </c>
      <c r="F567" s="39">
        <v>289096.8</v>
      </c>
      <c r="G567" s="73">
        <f t="shared" si="57"/>
        <v>1.99294726</v>
      </c>
    </row>
    <row r="568" spans="2:7" ht="15.75">
      <c r="B568" s="49">
        <v>45056</v>
      </c>
      <c r="C568" s="50">
        <v>7.7150000000000007</v>
      </c>
      <c r="D568" s="50">
        <v>9.2032140160000004</v>
      </c>
      <c r="E568" s="40">
        <f t="shared" si="60"/>
        <v>-0.16170590115721584</v>
      </c>
      <c r="F568" s="39">
        <v>17309.11</v>
      </c>
      <c r="G568" s="73">
        <f t="shared" si="57"/>
        <v>1.7738840200000001</v>
      </c>
    </row>
    <row r="569" spans="2:7" ht="15.75">
      <c r="B569" s="49">
        <v>45055</v>
      </c>
      <c r="C569" s="50">
        <v>7.7299999999999995</v>
      </c>
      <c r="D569" s="50">
        <v>9.1849223660000003</v>
      </c>
      <c r="E569" s="40">
        <f t="shared" si="60"/>
        <v>-0.15840333843056897</v>
      </c>
      <c r="F569" s="39">
        <v>232966.5</v>
      </c>
      <c r="G569" s="73">
        <f t="shared" si="57"/>
        <v>1.8273927500000002</v>
      </c>
    </row>
    <row r="570" spans="2:7" ht="15.75">
      <c r="B570" s="49">
        <v>45054</v>
      </c>
      <c r="C570" s="50">
        <v>7.819</v>
      </c>
      <c r="D570" s="50">
        <v>9.190578609000001</v>
      </c>
      <c r="E570" s="40">
        <f t="shared" si="60"/>
        <v>-0.1492374601591312</v>
      </c>
      <c r="F570" s="39">
        <v>11660.87</v>
      </c>
      <c r="G570" s="73">
        <f t="shared" si="57"/>
        <v>1.65766473</v>
      </c>
    </row>
    <row r="571" spans="2:7" ht="15.75">
      <c r="B571" s="49">
        <v>45051</v>
      </c>
      <c r="C571" s="50">
        <v>7.8290000000000006</v>
      </c>
      <c r="D571" s="50">
        <v>9.1907431539999997</v>
      </c>
      <c r="E571" s="40">
        <f t="shared" si="60"/>
        <v>-0.1481646403541742</v>
      </c>
      <c r="F571" s="39">
        <v>69342.45</v>
      </c>
      <c r="G571" s="73">
        <f t="shared" si="57"/>
        <v>1.7482467599999998</v>
      </c>
    </row>
    <row r="572" spans="2:7" ht="15.75">
      <c r="B572" s="49">
        <v>45050</v>
      </c>
      <c r="C572" s="50">
        <v>7.5959999999999992</v>
      </c>
      <c r="D572" s="50">
        <v>9.1684981560000001</v>
      </c>
      <c r="E572" s="40">
        <f t="shared" si="60"/>
        <v>-0.17151098568645451</v>
      </c>
      <c r="F572" s="39">
        <v>13204.01</v>
      </c>
      <c r="G572" s="73">
        <f t="shared" si="57"/>
        <v>1.8269443099999998</v>
      </c>
    </row>
    <row r="573" spans="2:7" ht="15.75">
      <c r="B573" s="49">
        <v>45049</v>
      </c>
      <c r="C573" s="50">
        <v>7.5959999999999992</v>
      </c>
      <c r="D573" s="50">
        <v>9.1311719749999991</v>
      </c>
      <c r="E573" s="40">
        <f t="shared" si="60"/>
        <v>-0.16812430859949934</v>
      </c>
      <c r="F573" s="39">
        <v>49946.23</v>
      </c>
      <c r="G573" s="73">
        <f t="shared" si="57"/>
        <v>1.9508135999999998</v>
      </c>
    </row>
    <row r="574" spans="2:7" ht="15.75">
      <c r="B574" s="49">
        <v>45048</v>
      </c>
      <c r="C574" s="50">
        <v>7.58</v>
      </c>
      <c r="D574" s="50">
        <v>9.097810728999999</v>
      </c>
      <c r="E574" s="40">
        <f t="shared" si="60"/>
        <v>-0.16683252424254724</v>
      </c>
      <c r="F574" s="39">
        <v>75836.800000000003</v>
      </c>
      <c r="G574" s="73">
        <f t="shared" si="57"/>
        <v>2.0869316699999998</v>
      </c>
    </row>
    <row r="575" spans="2:7" ht="15.75">
      <c r="B575" s="49">
        <v>45044</v>
      </c>
      <c r="C575" s="50">
        <v>7.6519999999999992</v>
      </c>
      <c r="D575" s="50">
        <v>9.0969390590000003</v>
      </c>
      <c r="E575" s="40">
        <f t="shared" ref="E575" si="61">C575/D575-1</f>
        <v>-0.1588379398420241</v>
      </c>
      <c r="F575" s="39">
        <v>50040.25</v>
      </c>
      <c r="G575" s="73">
        <f t="shared" si="57"/>
        <v>2.0560353500000002</v>
      </c>
    </row>
    <row r="576" spans="2:7" ht="15.75">
      <c r="B576" s="49">
        <v>45043</v>
      </c>
      <c r="C576" s="50">
        <v>7.58</v>
      </c>
      <c r="D576" s="50">
        <v>9.2033542829999995</v>
      </c>
      <c r="E576" s="40">
        <f t="shared" ref="E576:E592" si="62">C576/D576-1</f>
        <v>-0.17638724242079684</v>
      </c>
      <c r="F576" s="39">
        <v>131460.70000000001</v>
      </c>
      <c r="G576" s="73">
        <f t="shared" si="57"/>
        <v>2.1624591</v>
      </c>
    </row>
    <row r="577" spans="2:7" ht="15.75">
      <c r="B577" s="49">
        <v>45042</v>
      </c>
      <c r="C577" s="50">
        <v>7.5110000000000001</v>
      </c>
      <c r="D577" s="50">
        <v>9.1905339880000003</v>
      </c>
      <c r="E577" s="40">
        <f t="shared" si="62"/>
        <v>-0.18274607222963901</v>
      </c>
      <c r="F577" s="39">
        <v>265047.8</v>
      </c>
      <c r="G577" s="73">
        <f t="shared" si="57"/>
        <v>2.2093076000000003</v>
      </c>
    </row>
    <row r="578" spans="2:7" ht="15.75">
      <c r="B578" s="49">
        <v>45041</v>
      </c>
      <c r="C578" s="50">
        <v>7.5950000000000006</v>
      </c>
      <c r="D578" s="50">
        <v>9.1786522110000011</v>
      </c>
      <c r="E578" s="40">
        <f t="shared" si="62"/>
        <v>-0.17253646555014901</v>
      </c>
      <c r="F578" s="39">
        <v>50238.21</v>
      </c>
      <c r="G578" s="73">
        <f t="shared" ref="G578:G641" si="63">SUM(F578:F597)/1000000</f>
        <v>2.0973767999999997</v>
      </c>
    </row>
    <row r="579" spans="2:7" ht="15.75">
      <c r="B579" s="49">
        <v>45040</v>
      </c>
      <c r="C579" s="50">
        <v>7.6</v>
      </c>
      <c r="D579" s="50">
        <v>9.153364002</v>
      </c>
      <c r="E579" s="40">
        <f t="shared" si="62"/>
        <v>-0.16970416577561998</v>
      </c>
      <c r="F579" s="39">
        <v>146867.1</v>
      </c>
      <c r="G579" s="73">
        <f t="shared" si="63"/>
        <v>2.3049567899999999</v>
      </c>
    </row>
    <row r="580" spans="2:7" ht="15.75">
      <c r="B580" s="49">
        <v>45036</v>
      </c>
      <c r="C580" s="50">
        <v>7.5790000000000006</v>
      </c>
      <c r="D580" s="50">
        <v>9.1334040049999992</v>
      </c>
      <c r="E580" s="40">
        <f t="shared" si="62"/>
        <v>-0.17018890264232855</v>
      </c>
      <c r="F580" s="39">
        <v>232126.1</v>
      </c>
      <c r="G580" s="73">
        <f t="shared" si="63"/>
        <v>2.16655073</v>
      </c>
    </row>
    <row r="581" spans="2:7" ht="15.75">
      <c r="B581" s="49">
        <v>45035</v>
      </c>
      <c r="C581" s="50">
        <v>7.5190000000000001</v>
      </c>
      <c r="D581" s="50">
        <v>9.1065647270000003</v>
      </c>
      <c r="E581" s="40">
        <f t="shared" si="62"/>
        <v>-0.17433189952442096</v>
      </c>
      <c r="F581" s="39">
        <v>60793.98</v>
      </c>
      <c r="G581" s="73">
        <f t="shared" si="63"/>
        <v>1.9953683099999999</v>
      </c>
    </row>
    <row r="582" spans="2:7" ht="15.75">
      <c r="B582" s="49">
        <v>45034</v>
      </c>
      <c r="C582" s="50">
        <v>7.520999999999999</v>
      </c>
      <c r="D582" s="50">
        <v>9.1461545740000005</v>
      </c>
      <c r="E582" s="40">
        <f t="shared" si="62"/>
        <v>-0.17768719748295847</v>
      </c>
      <c r="F582" s="39">
        <v>157947.4</v>
      </c>
      <c r="G582" s="73">
        <f t="shared" si="63"/>
        <v>1.9528070699999998</v>
      </c>
    </row>
    <row r="583" spans="2:7" ht="15.75">
      <c r="B583" s="49">
        <v>45033</v>
      </c>
      <c r="C583" s="50">
        <v>7.5400000000000009</v>
      </c>
      <c r="D583" s="50">
        <v>9.1554217120000008</v>
      </c>
      <c r="E583" s="40">
        <f t="shared" si="62"/>
        <v>-0.17644427125433981</v>
      </c>
      <c r="F583" s="39">
        <v>48693.39</v>
      </c>
      <c r="G583" s="73">
        <f t="shared" si="63"/>
        <v>1.9106008699999999</v>
      </c>
    </row>
    <row r="584" spans="2:7" ht="15.75">
      <c r="B584" s="49">
        <v>45030</v>
      </c>
      <c r="C584" s="50">
        <v>7.5449999999999999</v>
      </c>
      <c r="D584" s="50">
        <v>9.1380763189999996</v>
      </c>
      <c r="E584" s="40">
        <f t="shared" si="62"/>
        <v>-0.17433388203244216</v>
      </c>
      <c r="F584" s="39">
        <v>25116.47</v>
      </c>
      <c r="G584" s="73">
        <f t="shared" si="63"/>
        <v>1.9271215699999997</v>
      </c>
    </row>
    <row r="585" spans="2:7" ht="15.75">
      <c r="B585" s="49">
        <v>45029</v>
      </c>
      <c r="C585" s="50">
        <v>7.5469999999999997</v>
      </c>
      <c r="D585" s="50">
        <v>9.1353126749999998</v>
      </c>
      <c r="E585" s="40">
        <f t="shared" si="62"/>
        <v>-0.17386516822206088</v>
      </c>
      <c r="F585" s="39">
        <v>57036.480000000003</v>
      </c>
      <c r="G585" s="73">
        <f t="shared" si="63"/>
        <v>1.94570596</v>
      </c>
    </row>
    <row r="586" spans="2:7" ht="15.75">
      <c r="B586" s="49">
        <v>45028</v>
      </c>
      <c r="C586" s="50">
        <v>7.5069999999999997</v>
      </c>
      <c r="D586" s="50">
        <v>9.1043299149999992</v>
      </c>
      <c r="E586" s="40">
        <f t="shared" si="62"/>
        <v>-0.17544727947174787</v>
      </c>
      <c r="F586" s="39">
        <v>8216.61</v>
      </c>
      <c r="G586" s="73">
        <f t="shared" si="63"/>
        <v>2.0106285800000001</v>
      </c>
    </row>
    <row r="587" spans="2:7" ht="15.75">
      <c r="B587" s="49">
        <v>45027</v>
      </c>
      <c r="C587" s="50">
        <v>7.4870000000000001</v>
      </c>
      <c r="D587" s="50">
        <v>9.0920280029999994</v>
      </c>
      <c r="E587" s="40">
        <f t="shared" si="62"/>
        <v>-0.17653135279284282</v>
      </c>
      <c r="F587" s="39">
        <v>70033.56</v>
      </c>
      <c r="G587" s="73">
        <f t="shared" si="63"/>
        <v>2.0145764400000004</v>
      </c>
    </row>
    <row r="588" spans="2:7" ht="15.75">
      <c r="B588" s="49">
        <v>45026</v>
      </c>
      <c r="C588" s="50">
        <v>7.4859999999999998</v>
      </c>
      <c r="D588" s="50">
        <v>9.0458867269999992</v>
      </c>
      <c r="E588" s="40">
        <f t="shared" si="62"/>
        <v>-0.17244154985315896</v>
      </c>
      <c r="F588" s="39">
        <v>70817.84</v>
      </c>
      <c r="G588" s="73">
        <f t="shared" si="63"/>
        <v>1.97078354</v>
      </c>
    </row>
    <row r="589" spans="2:7" ht="15.75">
      <c r="B589" s="49">
        <v>45022</v>
      </c>
      <c r="C589" s="50">
        <v>7.5449999999999999</v>
      </c>
      <c r="D589" s="50">
        <v>9.047926811</v>
      </c>
      <c r="E589" s="40">
        <f t="shared" si="62"/>
        <v>-0.1661073130225611</v>
      </c>
      <c r="F589" s="39">
        <v>63238.48</v>
      </c>
      <c r="G589" s="73">
        <f t="shared" si="63"/>
        <v>2.1071819000000001</v>
      </c>
    </row>
    <row r="590" spans="2:7" ht="15.75">
      <c r="B590" s="49">
        <v>45021</v>
      </c>
      <c r="C590" s="50">
        <v>7.5389999999999997</v>
      </c>
      <c r="D590" s="50">
        <v>9.0643374249999997</v>
      </c>
      <c r="E590" s="40">
        <f t="shared" si="62"/>
        <v>-0.16827897655189072</v>
      </c>
      <c r="F590" s="39">
        <v>102242.9</v>
      </c>
      <c r="G590" s="73">
        <f t="shared" si="63"/>
        <v>2.1740787199999998</v>
      </c>
    </row>
    <row r="591" spans="2:7" ht="15.75">
      <c r="B591" s="49">
        <v>45020</v>
      </c>
      <c r="C591" s="50">
        <v>7.6</v>
      </c>
      <c r="D591" s="50">
        <v>9.0469970470000014</v>
      </c>
      <c r="E591" s="40">
        <f t="shared" si="62"/>
        <v>-0.15994224818276337</v>
      </c>
      <c r="F591" s="39">
        <v>148040</v>
      </c>
      <c r="G591" s="73">
        <f t="shared" si="63"/>
        <v>2.1252900399999999</v>
      </c>
    </row>
    <row r="592" spans="2:7" ht="15.75">
      <c r="B592" s="49">
        <v>45019</v>
      </c>
      <c r="C592" s="50">
        <v>7.5830000000000002</v>
      </c>
      <c r="D592" s="50">
        <v>9.0326113669999994</v>
      </c>
      <c r="E592" s="40">
        <f t="shared" si="62"/>
        <v>-0.16048640953335502</v>
      </c>
      <c r="F592" s="39">
        <v>137073.29999999999</v>
      </c>
      <c r="G592" s="73">
        <f t="shared" si="63"/>
        <v>2.2728069400000002</v>
      </c>
    </row>
    <row r="593" spans="2:7" ht="15.75">
      <c r="B593" s="49">
        <v>45016</v>
      </c>
      <c r="C593" s="50">
        <v>7.7</v>
      </c>
      <c r="D593" s="50">
        <v>9.0119960599999995</v>
      </c>
      <c r="E593" s="40">
        <f>C593/D593-1</f>
        <v>-0.1455832926762286</v>
      </c>
      <c r="F593" s="39">
        <v>186064.3</v>
      </c>
      <c r="G593" s="73">
        <f t="shared" si="63"/>
        <v>2.2476457400000003</v>
      </c>
    </row>
    <row r="594" spans="2:7" ht="15.75">
      <c r="B594" s="49">
        <v>45015</v>
      </c>
      <c r="C594" s="50">
        <v>7.7200000000000006</v>
      </c>
      <c r="D594" s="50">
        <v>9.11111848</v>
      </c>
      <c r="E594" s="40">
        <f t="shared" ref="E594:E657" si="64">C594/D594-1</f>
        <v>-0.15268361212222969</v>
      </c>
      <c r="F594" s="39">
        <v>44940.480000000003</v>
      </c>
      <c r="G594" s="73">
        <f t="shared" si="63"/>
        <v>17.545631440000001</v>
      </c>
    </row>
    <row r="595" spans="2:7" ht="15.75">
      <c r="B595" s="49">
        <v>45014</v>
      </c>
      <c r="C595" s="50">
        <v>7.6549999999999994</v>
      </c>
      <c r="D595" s="50">
        <v>9.0837292549999997</v>
      </c>
      <c r="E595" s="40">
        <f t="shared" si="64"/>
        <v>-0.15728443846051199</v>
      </c>
      <c r="F595" s="39">
        <v>156464</v>
      </c>
      <c r="G595" s="73">
        <f t="shared" si="63"/>
        <v>17.608805960000002</v>
      </c>
    </row>
    <row r="596" spans="2:7" ht="15.75">
      <c r="B596" s="49">
        <v>45013</v>
      </c>
      <c r="C596" s="50">
        <v>7.65</v>
      </c>
      <c r="D596" s="50">
        <v>9.0890871700000009</v>
      </c>
      <c r="E596" s="40">
        <f t="shared" si="64"/>
        <v>-0.15833132008568918</v>
      </c>
      <c r="F596" s="39">
        <v>178309.2</v>
      </c>
      <c r="G596" s="73">
        <f t="shared" si="63"/>
        <v>19.815786960000001</v>
      </c>
    </row>
    <row r="597" spans="2:7" ht="15.75">
      <c r="B597" s="49">
        <v>45012</v>
      </c>
      <c r="C597" s="50">
        <v>7.6450000000000005</v>
      </c>
      <c r="D597" s="50">
        <v>9.1163250080000005</v>
      </c>
      <c r="E597" s="40">
        <f t="shared" si="64"/>
        <v>-0.16139453197520315</v>
      </c>
      <c r="F597" s="39">
        <v>153117</v>
      </c>
      <c r="G597" s="73">
        <f t="shared" si="63"/>
        <v>19.660611229999997</v>
      </c>
    </row>
    <row r="598" spans="2:7" ht="15.75">
      <c r="B598" s="49">
        <v>45009</v>
      </c>
      <c r="C598" s="50">
        <v>7.6989999999999998</v>
      </c>
      <c r="D598" s="50">
        <v>9.0915560510000013</v>
      </c>
      <c r="E598" s="40">
        <f t="shared" si="64"/>
        <v>-0.1531702651546466</v>
      </c>
      <c r="F598" s="39">
        <v>257818.19999999998</v>
      </c>
      <c r="G598" s="73">
        <f t="shared" si="63"/>
        <v>19.551218490000004</v>
      </c>
    </row>
    <row r="599" spans="2:7" ht="15.75">
      <c r="B599" s="49">
        <v>45008</v>
      </c>
      <c r="C599" s="50">
        <v>7.625</v>
      </c>
      <c r="D599" s="50">
        <v>9.059252840000001</v>
      </c>
      <c r="E599" s="40">
        <f t="shared" si="64"/>
        <v>-0.15831910923903525</v>
      </c>
      <c r="F599" s="39">
        <v>8461.0400000000009</v>
      </c>
      <c r="G599" s="73">
        <f t="shared" si="63"/>
        <v>19.349497030000002</v>
      </c>
    </row>
    <row r="600" spans="2:7" ht="15.75">
      <c r="B600" s="49">
        <v>45007</v>
      </c>
      <c r="C600" s="50">
        <v>7.6019999999999994</v>
      </c>
      <c r="D600" s="50">
        <v>9.0752787459999986</v>
      </c>
      <c r="E600" s="40">
        <f t="shared" si="64"/>
        <v>-0.16233977900120788</v>
      </c>
      <c r="F600" s="39">
        <v>60943.68</v>
      </c>
      <c r="G600" s="73">
        <f t="shared" si="63"/>
        <v>19.404072410000001</v>
      </c>
    </row>
    <row r="601" spans="2:7" ht="15.75">
      <c r="B601" s="49">
        <v>45006</v>
      </c>
      <c r="C601" s="50">
        <v>7.6909999999999998</v>
      </c>
      <c r="D601" s="50">
        <v>9.0411298290000008</v>
      </c>
      <c r="E601" s="40">
        <f t="shared" si="64"/>
        <v>-0.14933198112799728</v>
      </c>
      <c r="F601" s="39">
        <v>18232.740000000002</v>
      </c>
      <c r="G601" s="73">
        <f t="shared" si="63"/>
        <v>19.36580447</v>
      </c>
    </row>
    <row r="602" spans="2:7" ht="15.75">
      <c r="B602" s="49">
        <v>45005</v>
      </c>
      <c r="C602" s="50">
        <v>7.6739999999999995</v>
      </c>
      <c r="D602" s="50">
        <v>9.0504012550000006</v>
      </c>
      <c r="E602" s="40">
        <f t="shared" si="64"/>
        <v>-0.15208179352706508</v>
      </c>
      <c r="F602" s="39">
        <v>115741.2</v>
      </c>
      <c r="G602" s="73">
        <f t="shared" si="63"/>
        <v>19.67267103</v>
      </c>
    </row>
    <row r="603" spans="2:7" ht="15.75">
      <c r="B603" s="49">
        <v>45002</v>
      </c>
      <c r="C603" s="50">
        <v>7.7040000000000006</v>
      </c>
      <c r="D603" s="50">
        <v>9.0321617679999999</v>
      </c>
      <c r="E603" s="40">
        <f t="shared" si="64"/>
        <v>-0.14704804919521453</v>
      </c>
      <c r="F603" s="39">
        <v>65214.09</v>
      </c>
      <c r="G603" s="73">
        <f t="shared" si="63"/>
        <v>19.717706529999997</v>
      </c>
    </row>
    <row r="604" spans="2:7" ht="15.75">
      <c r="B604" s="49">
        <v>45001</v>
      </c>
      <c r="C604" s="50">
        <v>7.7159999999999993</v>
      </c>
      <c r="D604" s="50">
        <v>9.0084401320000005</v>
      </c>
      <c r="E604" s="40">
        <f t="shared" si="64"/>
        <v>-0.14346991410965415</v>
      </c>
      <c r="F604" s="39">
        <v>43700.86</v>
      </c>
      <c r="G604" s="73">
        <f t="shared" si="63"/>
        <v>19.75918244</v>
      </c>
    </row>
    <row r="605" spans="2:7" ht="15.75">
      <c r="B605" s="49">
        <v>45000</v>
      </c>
      <c r="C605" s="50">
        <v>7.6989999999999998</v>
      </c>
      <c r="D605" s="50">
        <v>9.0018592720000008</v>
      </c>
      <c r="E605" s="40">
        <f t="shared" si="64"/>
        <v>-0.14473224171061017</v>
      </c>
      <c r="F605" s="39">
        <v>121959.1</v>
      </c>
      <c r="G605" s="73">
        <f t="shared" si="63"/>
        <v>19.927711179999999</v>
      </c>
    </row>
    <row r="606" spans="2:7" ht="15.75">
      <c r="B606" s="49">
        <v>44999</v>
      </c>
      <c r="C606" s="50">
        <v>7.6219999999999999</v>
      </c>
      <c r="D606" s="50">
        <v>8.9782649110000001</v>
      </c>
      <c r="E606" s="40">
        <f t="shared" si="64"/>
        <v>-0.15106091482535011</v>
      </c>
      <c r="F606" s="39">
        <v>12164.47</v>
      </c>
      <c r="G606" s="73">
        <f t="shared" si="63"/>
        <v>19.885202510000003</v>
      </c>
    </row>
    <row r="607" spans="2:7" ht="15.75">
      <c r="B607" s="49">
        <v>44998</v>
      </c>
      <c r="C607" s="50">
        <v>7.5190000000000001</v>
      </c>
      <c r="D607" s="50">
        <v>8.9922141490000005</v>
      </c>
      <c r="E607" s="40">
        <f t="shared" si="64"/>
        <v>-0.1638321913367502</v>
      </c>
      <c r="F607" s="39">
        <v>26240.66</v>
      </c>
      <c r="G607" s="73">
        <f t="shared" si="63"/>
        <v>19.983651540000004</v>
      </c>
    </row>
    <row r="608" spans="2:7" ht="15.75">
      <c r="B608" s="49">
        <v>44995</v>
      </c>
      <c r="C608" s="50">
        <v>7.5220000000000002</v>
      </c>
      <c r="D608" s="50">
        <v>8.9601161319999996</v>
      </c>
      <c r="E608" s="40">
        <f t="shared" si="64"/>
        <v>-0.16050195229768693</v>
      </c>
      <c r="F608" s="39">
        <v>207216.2</v>
      </c>
      <c r="G608" s="73">
        <f t="shared" si="63"/>
        <v>20.090182679999998</v>
      </c>
    </row>
    <row r="609" spans="2:7" ht="15.75">
      <c r="B609" s="49">
        <v>44994</v>
      </c>
      <c r="C609" s="50">
        <v>7.6400000000000006</v>
      </c>
      <c r="D609" s="50">
        <v>8.979698449999999</v>
      </c>
      <c r="E609" s="40">
        <f t="shared" si="64"/>
        <v>-0.1491919196907997</v>
      </c>
      <c r="F609" s="39">
        <v>130135.3</v>
      </c>
      <c r="G609" s="73">
        <f t="shared" si="63"/>
        <v>19.98537048</v>
      </c>
    </row>
    <row r="610" spans="2:7" ht="15.75">
      <c r="B610" s="49">
        <v>44993</v>
      </c>
      <c r="C610" s="50">
        <v>7.6209999999999996</v>
      </c>
      <c r="D610" s="50">
        <v>8.9290700009999995</v>
      </c>
      <c r="E610" s="40">
        <f t="shared" si="64"/>
        <v>-0.14649565977795054</v>
      </c>
      <c r="F610" s="39">
        <v>53454.22</v>
      </c>
      <c r="G610" s="73">
        <f t="shared" si="63"/>
        <v>20.030007179999998</v>
      </c>
    </row>
    <row r="611" spans="2:7" ht="15.75">
      <c r="B611" s="49">
        <v>44992</v>
      </c>
      <c r="C611" s="50">
        <v>7.5030000000000001</v>
      </c>
      <c r="D611" s="50">
        <v>8.9033458579999998</v>
      </c>
      <c r="E611" s="40">
        <f t="shared" si="64"/>
        <v>-0.15728310236782894</v>
      </c>
      <c r="F611" s="39">
        <v>295556.90000000002</v>
      </c>
      <c r="G611" s="73">
        <f t="shared" si="63"/>
        <v>20.06237351</v>
      </c>
    </row>
    <row r="612" spans="2:7" ht="15.75">
      <c r="B612" s="49">
        <v>44991</v>
      </c>
      <c r="C612" s="50">
        <v>7.6</v>
      </c>
      <c r="D612" s="50">
        <v>8.8751915640000014</v>
      </c>
      <c r="E612" s="40">
        <f t="shared" si="64"/>
        <v>-0.14368045521096107</v>
      </c>
      <c r="F612" s="39">
        <v>111912.1</v>
      </c>
      <c r="G612" s="73">
        <f t="shared" si="63"/>
        <v>20.016000410000004</v>
      </c>
    </row>
    <row r="613" spans="2:7" ht="15.75">
      <c r="B613" s="49">
        <v>44988</v>
      </c>
      <c r="C613" s="50">
        <v>7.5299999999999994</v>
      </c>
      <c r="D613" s="50">
        <v>8.8624923800000008</v>
      </c>
      <c r="E613" s="40">
        <f t="shared" si="64"/>
        <v>-0.15035187877927425</v>
      </c>
      <c r="F613" s="39">
        <v>15484050</v>
      </c>
      <c r="G613" s="73">
        <f t="shared" si="63"/>
        <v>20.285348910000003</v>
      </c>
    </row>
    <row r="614" spans="2:7" ht="15.75">
      <c r="B614" s="49">
        <v>44987</v>
      </c>
      <c r="C614" s="50">
        <v>7.4879999999999995</v>
      </c>
      <c r="D614" s="50">
        <v>8.8527773910000001</v>
      </c>
      <c r="E614" s="40">
        <f t="shared" si="64"/>
        <v>-0.15416375344391631</v>
      </c>
      <c r="F614" s="39">
        <v>108115</v>
      </c>
      <c r="G614" s="73">
        <f t="shared" si="63"/>
        <v>4.9218955099999997</v>
      </c>
    </row>
    <row r="615" spans="2:7" ht="15.75">
      <c r="B615" s="49">
        <v>44986</v>
      </c>
      <c r="C615" s="50">
        <v>7.5040000000000004</v>
      </c>
      <c r="D615" s="50">
        <v>8.8787036750000006</v>
      </c>
      <c r="E615" s="40">
        <f t="shared" si="64"/>
        <v>-0.15483157511729884</v>
      </c>
      <c r="F615" s="39">
        <v>2363445</v>
      </c>
      <c r="G615" s="73">
        <f t="shared" si="63"/>
        <v>4.9418864100000004</v>
      </c>
    </row>
    <row r="616" spans="2:7" ht="15.75">
      <c r="B616" s="49">
        <v>44985</v>
      </c>
      <c r="C616" s="50">
        <v>7.7249999999999996</v>
      </c>
      <c r="D616" s="50">
        <v>8.8841852029999995</v>
      </c>
      <c r="E616" s="40">
        <f t="shared" si="64"/>
        <v>-0.13047737935591075</v>
      </c>
      <c r="F616" s="39">
        <v>23133.47</v>
      </c>
      <c r="G616" s="73">
        <f t="shared" si="63"/>
        <v>2.6108495500000002</v>
      </c>
    </row>
    <row r="617" spans="2:7" ht="15.75">
      <c r="B617" s="49">
        <v>44984</v>
      </c>
      <c r="C617" s="50">
        <v>7.694</v>
      </c>
      <c r="D617" s="50">
        <v>8.9909034339999998</v>
      </c>
      <c r="E617" s="40">
        <f t="shared" si="64"/>
        <v>-0.14424617542833684</v>
      </c>
      <c r="F617" s="39">
        <v>43724.26</v>
      </c>
      <c r="G617" s="73">
        <f t="shared" si="63"/>
        <v>2.6509040300000004</v>
      </c>
    </row>
    <row r="618" spans="2:7" ht="15.75">
      <c r="B618" s="49">
        <v>44981</v>
      </c>
      <c r="C618" s="50">
        <v>7.57</v>
      </c>
      <c r="D618" s="50">
        <v>8.9636436370000006</v>
      </c>
      <c r="E618" s="40">
        <f t="shared" si="64"/>
        <v>-0.15547735869901591</v>
      </c>
      <c r="F618" s="39">
        <v>56096.74</v>
      </c>
      <c r="G618" s="73">
        <f t="shared" si="63"/>
        <v>2.6945178200000002</v>
      </c>
    </row>
    <row r="619" spans="2:7" ht="15.75">
      <c r="B619" s="49">
        <v>44980</v>
      </c>
      <c r="C619" s="50">
        <v>7.5750000000000002</v>
      </c>
      <c r="D619" s="50">
        <v>8.9842336669999998</v>
      </c>
      <c r="E619" s="40">
        <f t="shared" si="64"/>
        <v>-0.15685630174293641</v>
      </c>
      <c r="F619" s="39">
        <v>63036.42</v>
      </c>
      <c r="G619" s="73">
        <f t="shared" si="63"/>
        <v>2.7355489199999998</v>
      </c>
    </row>
    <row r="620" spans="2:7" ht="15.75">
      <c r="B620" s="49">
        <v>44979</v>
      </c>
      <c r="C620" s="50">
        <v>7.6</v>
      </c>
      <c r="D620" s="50">
        <v>8.9929777000000009</v>
      </c>
      <c r="E620" s="40">
        <f t="shared" si="64"/>
        <v>-0.15489615858827288</v>
      </c>
      <c r="F620" s="39">
        <v>22675.74</v>
      </c>
      <c r="G620" s="73">
        <f t="shared" si="63"/>
        <v>2.69990161</v>
      </c>
    </row>
    <row r="621" spans="2:7" ht="15.75">
      <c r="B621" s="49">
        <v>44974</v>
      </c>
      <c r="C621" s="50">
        <v>7.5</v>
      </c>
      <c r="D621" s="50">
        <v>9.0140469100000011</v>
      </c>
      <c r="E621" s="40">
        <f t="shared" si="64"/>
        <v>-0.1679652796481842</v>
      </c>
      <c r="F621" s="39">
        <v>325099.3</v>
      </c>
      <c r="G621" s="73">
        <f t="shared" si="63"/>
        <v>2.8709798700000002</v>
      </c>
    </row>
    <row r="622" spans="2:7" ht="15.75">
      <c r="B622" s="49">
        <v>44973</v>
      </c>
      <c r="C622" s="50">
        <v>7.5170000000000003</v>
      </c>
      <c r="D622" s="50">
        <v>8.9924275109999989</v>
      </c>
      <c r="E622" s="40">
        <f t="shared" si="64"/>
        <v>-0.16407444032161278</v>
      </c>
      <c r="F622" s="39">
        <v>160776.70000000001</v>
      </c>
      <c r="G622" s="73">
        <f t="shared" si="63"/>
        <v>2.5831468999999996</v>
      </c>
    </row>
    <row r="623" spans="2:7" ht="15.75">
      <c r="B623" s="49">
        <v>44972</v>
      </c>
      <c r="C623" s="50">
        <v>7.516</v>
      </c>
      <c r="D623" s="50">
        <v>8.9865159279999993</v>
      </c>
      <c r="E623" s="40">
        <f t="shared" si="64"/>
        <v>-0.16363582280182654</v>
      </c>
      <c r="F623" s="39">
        <v>106690</v>
      </c>
      <c r="G623" s="73">
        <f t="shared" si="63"/>
        <v>2.4853571599999995</v>
      </c>
    </row>
    <row r="624" spans="2:7" ht="15.75">
      <c r="B624" s="49">
        <v>44971</v>
      </c>
      <c r="C624" s="50">
        <v>7.5200000000000005</v>
      </c>
      <c r="D624" s="50">
        <v>8.9141745859999997</v>
      </c>
      <c r="E624" s="40">
        <f t="shared" si="64"/>
        <v>-0.156399739824436</v>
      </c>
      <c r="F624" s="39">
        <v>212229.6</v>
      </c>
      <c r="G624" s="73">
        <f t="shared" si="63"/>
        <v>2.92592696</v>
      </c>
    </row>
    <row r="625" spans="2:7" ht="15.75">
      <c r="B625" s="49">
        <v>44970</v>
      </c>
      <c r="C625" s="50">
        <v>7.5120000000000005</v>
      </c>
      <c r="D625" s="50">
        <v>8.8961367849999995</v>
      </c>
      <c r="E625" s="40">
        <f t="shared" si="64"/>
        <v>-0.15558852324908345</v>
      </c>
      <c r="F625" s="39">
        <v>79450.429999999993</v>
      </c>
      <c r="G625" s="73">
        <f t="shared" si="63"/>
        <v>2.7294977300000003</v>
      </c>
    </row>
    <row r="626" spans="2:7" ht="15.75">
      <c r="B626" s="49">
        <v>44967</v>
      </c>
      <c r="C626" s="50">
        <v>7.5069999999999997</v>
      </c>
      <c r="D626" s="50">
        <v>8.8842521860000012</v>
      </c>
      <c r="E626" s="40">
        <f t="shared" si="64"/>
        <v>-0.15502173476911263</v>
      </c>
      <c r="F626" s="39">
        <v>110613.5</v>
      </c>
      <c r="G626" s="73">
        <f t="shared" si="63"/>
        <v>2.7264262400000003</v>
      </c>
    </row>
    <row r="627" spans="2:7" ht="15.75">
      <c r="B627" s="49">
        <v>44966</v>
      </c>
      <c r="C627" s="50">
        <v>7.5709999999999997</v>
      </c>
      <c r="D627" s="50">
        <v>8.8684796979999998</v>
      </c>
      <c r="E627" s="40">
        <f t="shared" si="64"/>
        <v>-0.14630238126300332</v>
      </c>
      <c r="F627" s="39">
        <v>132771.79999999999</v>
      </c>
      <c r="G627" s="73">
        <f t="shared" si="63"/>
        <v>3.0765452400000002</v>
      </c>
    </row>
    <row r="628" spans="2:7" ht="15.75">
      <c r="B628" s="49">
        <v>44965</v>
      </c>
      <c r="C628" s="50">
        <v>7.5340000000000007</v>
      </c>
      <c r="D628" s="50">
        <v>8.8861580759999992</v>
      </c>
      <c r="E628" s="40">
        <f t="shared" si="64"/>
        <v>-0.15216453099702865</v>
      </c>
      <c r="F628" s="39">
        <v>102404</v>
      </c>
      <c r="G628" s="73">
        <f t="shared" si="63"/>
        <v>2.9455451999999998</v>
      </c>
    </row>
    <row r="629" spans="2:7" ht="15.75">
      <c r="B629" s="49">
        <v>44964</v>
      </c>
      <c r="C629" s="50">
        <v>7.516</v>
      </c>
      <c r="D629" s="50">
        <v>8.8452143670000005</v>
      </c>
      <c r="E629" s="40">
        <f t="shared" si="64"/>
        <v>-0.15027497490157782</v>
      </c>
      <c r="F629" s="39">
        <v>174772</v>
      </c>
      <c r="G629" s="73">
        <f t="shared" si="63"/>
        <v>3.0121102999999998</v>
      </c>
    </row>
    <row r="630" spans="2:7" ht="15.75">
      <c r="B630" s="49">
        <v>44963</v>
      </c>
      <c r="C630" s="50">
        <v>7.5900000000000007</v>
      </c>
      <c r="D630" s="50">
        <v>8.8299697019999996</v>
      </c>
      <c r="E630" s="40">
        <f t="shared" si="64"/>
        <v>-0.1404274016613154</v>
      </c>
      <c r="F630" s="39">
        <v>85820.55</v>
      </c>
      <c r="G630" s="73">
        <f t="shared" si="63"/>
        <v>2.8996348800000002</v>
      </c>
    </row>
    <row r="631" spans="2:7" ht="15.75">
      <c r="B631" s="49">
        <v>44960</v>
      </c>
      <c r="C631" s="50">
        <v>7.5909999999999993</v>
      </c>
      <c r="D631" s="50">
        <v>8.7983722439999994</v>
      </c>
      <c r="E631" s="40">
        <f t="shared" si="64"/>
        <v>-0.13722677451199694</v>
      </c>
      <c r="F631" s="39">
        <v>249183.8</v>
      </c>
      <c r="G631" s="73">
        <f t="shared" si="63"/>
        <v>2.82438631</v>
      </c>
    </row>
    <row r="632" spans="2:7" ht="15.75">
      <c r="B632" s="49">
        <v>44959</v>
      </c>
      <c r="C632" s="50">
        <v>7.6599999999999993</v>
      </c>
      <c r="D632" s="50">
        <v>8.8327793490000008</v>
      </c>
      <c r="E632" s="40">
        <f t="shared" si="64"/>
        <v>-0.13277580053358595</v>
      </c>
      <c r="F632" s="39">
        <v>381260.6</v>
      </c>
      <c r="G632" s="73">
        <f t="shared" si="63"/>
        <v>2.6003198299999997</v>
      </c>
    </row>
    <row r="633" spans="2:7" ht="15.75">
      <c r="B633" s="49">
        <v>44958</v>
      </c>
      <c r="C633" s="50">
        <v>7.7969999999999997</v>
      </c>
      <c r="D633" s="50">
        <v>8.8440686880000001</v>
      </c>
      <c r="E633" s="40">
        <f t="shared" si="64"/>
        <v>-0.1183921931113795</v>
      </c>
      <c r="F633" s="39">
        <v>120596.6</v>
      </c>
      <c r="G633" s="73">
        <f t="shared" si="63"/>
        <v>2.24360699</v>
      </c>
    </row>
    <row r="634" spans="2:7" ht="15.75">
      <c r="B634" s="49">
        <v>44957</v>
      </c>
      <c r="C634" s="50">
        <v>7.92</v>
      </c>
      <c r="D634" s="50">
        <v>8.841238241000001</v>
      </c>
      <c r="E634" s="40">
        <f t="shared" si="64"/>
        <v>-0.10419787544327086</v>
      </c>
      <c r="F634" s="39">
        <v>128105.9</v>
      </c>
      <c r="G634" s="73">
        <f t="shared" si="63"/>
        <v>2.1457885000000001</v>
      </c>
    </row>
    <row r="635" spans="2:7" ht="15.75">
      <c r="B635" s="49">
        <v>44956</v>
      </c>
      <c r="C635" s="50">
        <v>7.93</v>
      </c>
      <c r="D635" s="50">
        <v>8.9262144869999993</v>
      </c>
      <c r="E635" s="40">
        <f t="shared" si="64"/>
        <v>-0.11160548387570912</v>
      </c>
      <c r="F635" s="39">
        <v>32408.139999999996</v>
      </c>
      <c r="G635" s="73">
        <f t="shared" si="63"/>
        <v>2.0891414300000002</v>
      </c>
    </row>
    <row r="636" spans="2:7" ht="15.75">
      <c r="B636" s="49">
        <v>44953</v>
      </c>
      <c r="C636" s="50">
        <v>7.944</v>
      </c>
      <c r="D636" s="50">
        <v>8.9267945960000006</v>
      </c>
      <c r="E636" s="40">
        <f t="shared" si="64"/>
        <v>-0.11009490421571699</v>
      </c>
      <c r="F636" s="39">
        <v>63187.95</v>
      </c>
      <c r="G636" s="73">
        <f t="shared" si="63"/>
        <v>2.7364650900000007</v>
      </c>
    </row>
    <row r="637" spans="2:7" ht="15.75">
      <c r="B637" s="49">
        <v>44952</v>
      </c>
      <c r="C637" s="50">
        <v>7.8890000000000002</v>
      </c>
      <c r="D637" s="50">
        <v>8.954912482000001</v>
      </c>
      <c r="E637" s="40">
        <f t="shared" si="64"/>
        <v>-0.1190310328707912</v>
      </c>
      <c r="F637" s="39">
        <v>87338.05</v>
      </c>
      <c r="G637" s="73">
        <f t="shared" si="63"/>
        <v>2.8933511400000005</v>
      </c>
    </row>
    <row r="638" spans="2:7" ht="15.75">
      <c r="B638" s="49">
        <v>44951</v>
      </c>
      <c r="C638" s="50">
        <v>7.8780000000000001</v>
      </c>
      <c r="D638" s="50">
        <v>8.9663601639999992</v>
      </c>
      <c r="E638" s="40">
        <f t="shared" si="64"/>
        <v>-0.12138260610696561</v>
      </c>
      <c r="F638" s="39">
        <v>97127.84</v>
      </c>
      <c r="G638" s="73">
        <f t="shared" si="63"/>
        <v>2.8872949900000009</v>
      </c>
    </row>
    <row r="639" spans="2:7" ht="15.75">
      <c r="B639" s="49">
        <v>44950</v>
      </c>
      <c r="C639" s="50">
        <v>7.9090000000000007</v>
      </c>
      <c r="D639" s="50">
        <v>8.9528274670000005</v>
      </c>
      <c r="E639" s="40">
        <f t="shared" si="64"/>
        <v>-0.11659193376031574</v>
      </c>
      <c r="F639" s="39">
        <v>27389.11</v>
      </c>
      <c r="G639" s="73">
        <f t="shared" si="63"/>
        <v>3.0509801500000004</v>
      </c>
    </row>
    <row r="640" spans="2:7" ht="15.75">
      <c r="B640" s="49">
        <v>44949</v>
      </c>
      <c r="C640" s="50">
        <v>7.92</v>
      </c>
      <c r="D640" s="50">
        <v>8.9255028159999998</v>
      </c>
      <c r="E640" s="40">
        <f t="shared" si="64"/>
        <v>-0.11265503319292214</v>
      </c>
      <c r="F640" s="39">
        <v>193754</v>
      </c>
      <c r="G640" s="73">
        <f t="shared" si="63"/>
        <v>3.0511957800000009</v>
      </c>
    </row>
    <row r="641" spans="2:7" ht="15.75">
      <c r="B641" s="49">
        <v>44946</v>
      </c>
      <c r="C641" s="50">
        <v>7.9989999999999997</v>
      </c>
      <c r="D641" s="50">
        <v>8.9411487350000005</v>
      </c>
      <c r="E641" s="40">
        <f t="shared" si="64"/>
        <v>-0.10537222485875586</v>
      </c>
      <c r="F641" s="39">
        <v>37266.33</v>
      </c>
      <c r="G641" s="73">
        <f t="shared" si="63"/>
        <v>3.0160902800000007</v>
      </c>
    </row>
    <row r="642" spans="2:7" ht="15.75">
      <c r="B642" s="49">
        <v>44945</v>
      </c>
      <c r="C642" s="50">
        <v>7.979000000000001</v>
      </c>
      <c r="D642" s="50">
        <v>8.9877898099999989</v>
      </c>
      <c r="E642" s="40">
        <f t="shared" si="64"/>
        <v>-0.11224003134537008</v>
      </c>
      <c r="F642" s="39">
        <v>62986.96</v>
      </c>
      <c r="G642" s="73">
        <f t="shared" ref="G642:G705" si="65">SUM(F642:F661)/1000000</f>
        <v>3.0591078500000006</v>
      </c>
    </row>
    <row r="643" spans="2:7" ht="15.75">
      <c r="B643" s="49">
        <v>44944</v>
      </c>
      <c r="C643" s="50">
        <v>7.9590000000000005</v>
      </c>
      <c r="D643" s="50">
        <v>8.9782484450000002</v>
      </c>
      <c r="E643" s="40">
        <f t="shared" si="64"/>
        <v>-0.11352419697938088</v>
      </c>
      <c r="F643" s="39">
        <v>547259.80000000005</v>
      </c>
      <c r="G643" s="73">
        <f t="shared" si="65"/>
        <v>3.0811152500000003</v>
      </c>
    </row>
    <row r="644" spans="2:7" ht="15.75">
      <c r="B644" s="49">
        <v>44943</v>
      </c>
      <c r="C644" s="50">
        <v>8</v>
      </c>
      <c r="D644" s="50">
        <v>8.9825414679999991</v>
      </c>
      <c r="E644" s="40">
        <f t="shared" si="64"/>
        <v>-0.10938346029353385</v>
      </c>
      <c r="F644" s="39">
        <v>15800.37</v>
      </c>
      <c r="G644" s="73">
        <f t="shared" si="65"/>
        <v>2.70423415</v>
      </c>
    </row>
    <row r="645" spans="2:7" ht="15.75">
      <c r="B645" s="49">
        <v>44942</v>
      </c>
      <c r="C645" s="50">
        <v>8</v>
      </c>
      <c r="D645" s="50">
        <v>8.9546695540000005</v>
      </c>
      <c r="E645" s="40">
        <f t="shared" si="64"/>
        <v>-0.10661136608592725</v>
      </c>
      <c r="F645" s="39">
        <v>76378.94</v>
      </c>
      <c r="G645" s="73">
        <f t="shared" si="65"/>
        <v>2.9485785799999995</v>
      </c>
    </row>
    <row r="646" spans="2:7" ht="15.75">
      <c r="B646" s="49">
        <v>44939</v>
      </c>
      <c r="C646" s="50">
        <v>8.02</v>
      </c>
      <c r="D646" s="50">
        <v>8.9803821260000003</v>
      </c>
      <c r="E646" s="40">
        <f t="shared" si="64"/>
        <v>-0.10694223391892232</v>
      </c>
      <c r="F646" s="39">
        <v>460732.5</v>
      </c>
      <c r="G646" s="73">
        <f t="shared" si="65"/>
        <v>2.9513176099999998</v>
      </c>
    </row>
    <row r="647" spans="2:7" ht="15.75">
      <c r="B647" s="49">
        <v>44938</v>
      </c>
      <c r="C647" s="50">
        <v>8.0980000000000008</v>
      </c>
      <c r="D647" s="50">
        <v>8.9765711330000002</v>
      </c>
      <c r="E647" s="40">
        <f t="shared" si="64"/>
        <v>-9.7873800584074244E-2</v>
      </c>
      <c r="F647" s="39">
        <v>1771.76</v>
      </c>
      <c r="G647" s="73">
        <f t="shared" si="65"/>
        <v>2.59624861</v>
      </c>
    </row>
    <row r="648" spans="2:7" ht="15.75">
      <c r="B648" s="49">
        <v>44937</v>
      </c>
      <c r="C648" s="50">
        <v>8.0969999999999995</v>
      </c>
      <c r="D648" s="50">
        <v>8.9496248109999996</v>
      </c>
      <c r="E648" s="40">
        <f t="shared" si="64"/>
        <v>-9.5269335754951112E-2</v>
      </c>
      <c r="F648" s="39">
        <v>168969.1</v>
      </c>
      <c r="G648" s="73">
        <f t="shared" si="65"/>
        <v>2.7431359500000001</v>
      </c>
    </row>
    <row r="649" spans="2:7" ht="15.75">
      <c r="B649" s="49">
        <v>44936</v>
      </c>
      <c r="C649" s="50">
        <v>8.120000000000001</v>
      </c>
      <c r="D649" s="50">
        <v>8.9007847529999999</v>
      </c>
      <c r="E649" s="40">
        <f t="shared" si="64"/>
        <v>-8.7720889187533291E-2</v>
      </c>
      <c r="F649" s="39">
        <v>62296.58</v>
      </c>
      <c r="G649" s="73">
        <f t="shared" si="65"/>
        <v>2.7833067499999999</v>
      </c>
    </row>
    <row r="650" spans="2:7" ht="15.75">
      <c r="B650" s="49">
        <v>44935</v>
      </c>
      <c r="C650" s="50">
        <v>8.1290000000000013</v>
      </c>
      <c r="D650" s="50">
        <v>8.8657908649999992</v>
      </c>
      <c r="E650" s="40">
        <f t="shared" si="64"/>
        <v>-8.3104922755246835E-2</v>
      </c>
      <c r="F650" s="39">
        <v>10571.98</v>
      </c>
      <c r="G650" s="73">
        <f t="shared" si="65"/>
        <v>2.8309653699999999</v>
      </c>
    </row>
    <row r="651" spans="2:7" ht="15.75">
      <c r="B651" s="49">
        <v>44932</v>
      </c>
      <c r="C651" s="50">
        <v>8.1479999999999997</v>
      </c>
      <c r="D651" s="50">
        <v>8.8568813520000003</v>
      </c>
      <c r="E651" s="40">
        <f t="shared" si="64"/>
        <v>-8.003735443965565E-2</v>
      </c>
      <c r="F651" s="39">
        <v>25117.32</v>
      </c>
      <c r="G651" s="73">
        <f t="shared" si="65"/>
        <v>2.82123254</v>
      </c>
    </row>
    <row r="652" spans="2:7" ht="15.75">
      <c r="B652" s="49">
        <v>44931</v>
      </c>
      <c r="C652" s="50">
        <v>8.17</v>
      </c>
      <c r="D652" s="50">
        <v>8.8222170890000005</v>
      </c>
      <c r="E652" s="40">
        <f t="shared" si="64"/>
        <v>-7.392893219701191E-2</v>
      </c>
      <c r="F652" s="39">
        <v>24547.759999999998</v>
      </c>
      <c r="G652" s="73">
        <f t="shared" si="65"/>
        <v>2.8861297700000001</v>
      </c>
    </row>
    <row r="653" spans="2:7" ht="15.75">
      <c r="B653" s="49">
        <v>44930</v>
      </c>
      <c r="C653" s="50">
        <v>8.1720000000000006</v>
      </c>
      <c r="D653" s="50">
        <v>8.791593219000001</v>
      </c>
      <c r="E653" s="40">
        <f t="shared" si="64"/>
        <v>-7.0475646855562291E-2</v>
      </c>
      <c r="F653" s="39">
        <v>22778.11</v>
      </c>
      <c r="G653" s="73">
        <f t="shared" si="65"/>
        <v>2.9735423099999996</v>
      </c>
    </row>
    <row r="654" spans="2:7" ht="15.75">
      <c r="B654" s="49">
        <v>44929</v>
      </c>
      <c r="C654" s="50">
        <v>7.99</v>
      </c>
      <c r="D654" s="50">
        <v>8.8098497699999996</v>
      </c>
      <c r="E654" s="40">
        <f t="shared" si="64"/>
        <v>-9.3060584618799846E-2</v>
      </c>
      <c r="F654" s="39">
        <v>71458.83</v>
      </c>
      <c r="G654" s="73">
        <f t="shared" si="65"/>
        <v>3.0257901499999997</v>
      </c>
    </row>
    <row r="655" spans="2:7" ht="15.75">
      <c r="B655" s="49">
        <v>44928</v>
      </c>
      <c r="C655" s="50">
        <v>7.9749999999999996</v>
      </c>
      <c r="D655" s="50">
        <v>8.8482709279999998</v>
      </c>
      <c r="E655" s="40">
        <f t="shared" si="64"/>
        <v>-9.8693963499305704E-2</v>
      </c>
      <c r="F655" s="39">
        <v>679731.8</v>
      </c>
      <c r="G655" s="73">
        <f t="shared" si="65"/>
        <v>3.0387549800000007</v>
      </c>
    </row>
    <row r="656" spans="2:7" ht="15.75">
      <c r="B656" s="49">
        <v>44924</v>
      </c>
      <c r="C656" s="50">
        <v>8.15</v>
      </c>
      <c r="D656" s="50">
        <v>8.8846975070000003</v>
      </c>
      <c r="E656" s="40">
        <f t="shared" si="64"/>
        <v>-8.2692461552140939E-2</v>
      </c>
      <c r="F656" s="39">
        <v>220074</v>
      </c>
      <c r="G656" s="73">
        <f t="shared" si="65"/>
        <v>2.4504986100000004</v>
      </c>
    </row>
    <row r="657" spans="2:7" ht="15.75">
      <c r="B657" s="49">
        <v>44923</v>
      </c>
      <c r="C657" s="50">
        <v>8.09</v>
      </c>
      <c r="D657" s="50">
        <v>8.9828148589999994</v>
      </c>
      <c r="E657" s="40">
        <f t="shared" si="64"/>
        <v>-9.9391434980481308E-2</v>
      </c>
      <c r="F657" s="39">
        <v>81281.899999999994</v>
      </c>
      <c r="G657" s="73">
        <f t="shared" si="65"/>
        <v>2.2327279200000003</v>
      </c>
    </row>
    <row r="658" spans="2:7" ht="15.75">
      <c r="B658" s="49">
        <v>44922</v>
      </c>
      <c r="C658" s="50">
        <v>8.09</v>
      </c>
      <c r="D658" s="50">
        <v>8.935568055000001</v>
      </c>
      <c r="E658" s="40">
        <f t="shared" ref="E658:E721" si="66">C658/D658-1</f>
        <v>-9.4629468411563833E-2</v>
      </c>
      <c r="F658" s="39">
        <v>260813</v>
      </c>
      <c r="G658" s="73">
        <f t="shared" si="65"/>
        <v>2.5703953199999998</v>
      </c>
    </row>
    <row r="659" spans="2:7" ht="15.75">
      <c r="B659" s="49">
        <v>44921</v>
      </c>
      <c r="C659" s="50">
        <v>8.1470000000000002</v>
      </c>
      <c r="D659" s="50">
        <v>8.9304129119999995</v>
      </c>
      <c r="E659" s="40">
        <f t="shared" si="66"/>
        <v>-8.7724153375630554E-2</v>
      </c>
      <c r="F659" s="39">
        <v>27604.74</v>
      </c>
      <c r="G659" s="73">
        <f t="shared" si="65"/>
        <v>2.5126584199999997</v>
      </c>
    </row>
    <row r="660" spans="2:7" ht="15.75">
      <c r="B660" s="49">
        <v>44918</v>
      </c>
      <c r="C660" s="50">
        <v>8</v>
      </c>
      <c r="D660" s="50">
        <v>8.9235501369999994</v>
      </c>
      <c r="E660" s="40">
        <f t="shared" si="66"/>
        <v>-0.10349581980501843</v>
      </c>
      <c r="F660" s="39">
        <v>158648.5</v>
      </c>
      <c r="G660" s="73">
        <f t="shared" si="65"/>
        <v>2.5810629599999997</v>
      </c>
    </row>
    <row r="661" spans="2:7" ht="15.75">
      <c r="B661" s="49">
        <v>44917</v>
      </c>
      <c r="C661" s="50">
        <v>8.1859999999999999</v>
      </c>
      <c r="D661" s="50">
        <v>8.8858689670000004</v>
      </c>
      <c r="E661" s="40">
        <f t="shared" si="66"/>
        <v>-7.8762017490821346E-2</v>
      </c>
      <c r="F661" s="39">
        <v>80283.899999999994</v>
      </c>
      <c r="G661" s="73">
        <f t="shared" si="65"/>
        <v>2.4987495299999991</v>
      </c>
    </row>
    <row r="662" spans="2:7" ht="15.75">
      <c r="B662" s="49">
        <v>44916</v>
      </c>
      <c r="C662" s="50">
        <v>8.1999999999999993</v>
      </c>
      <c r="D662" s="50">
        <v>8.8633583470000001</v>
      </c>
      <c r="E662" s="40">
        <f t="shared" si="66"/>
        <v>-7.4842776409297374E-2</v>
      </c>
      <c r="F662" s="39">
        <v>84994.36</v>
      </c>
      <c r="G662" s="73">
        <f t="shared" si="65"/>
        <v>2.6365196299999996</v>
      </c>
    </row>
    <row r="663" spans="2:7" ht="15.75">
      <c r="B663" s="49">
        <v>44915</v>
      </c>
      <c r="C663" s="50">
        <v>8.120000000000001</v>
      </c>
      <c r="D663" s="50">
        <v>8.866442009</v>
      </c>
      <c r="E663" s="40">
        <f t="shared" si="66"/>
        <v>-8.4187322066992976E-2</v>
      </c>
      <c r="F663" s="39">
        <v>170378.7</v>
      </c>
      <c r="G663" s="73">
        <f t="shared" si="65"/>
        <v>2.8982091699999994</v>
      </c>
    </row>
    <row r="664" spans="2:7" ht="15.75">
      <c r="B664" s="49">
        <v>44914</v>
      </c>
      <c r="C664" s="50">
        <v>8.1</v>
      </c>
      <c r="D664" s="50">
        <v>8.8114469339999992</v>
      </c>
      <c r="E664" s="40">
        <f t="shared" si="66"/>
        <v>-8.0741215299702795E-2</v>
      </c>
      <c r="F664" s="39">
        <v>260144.8</v>
      </c>
      <c r="G664" s="73">
        <f t="shared" si="65"/>
        <v>3.1694092699999996</v>
      </c>
    </row>
    <row r="665" spans="2:7" ht="15.75">
      <c r="B665" s="49">
        <v>44911</v>
      </c>
      <c r="C665" s="50">
        <v>8.1989999999999998</v>
      </c>
      <c r="D665" s="50">
        <v>8.809318385000001</v>
      </c>
      <c r="E665" s="40">
        <f t="shared" si="66"/>
        <v>-6.9280999769427809E-2</v>
      </c>
      <c r="F665" s="39">
        <v>79117.97</v>
      </c>
      <c r="G665" s="73">
        <f t="shared" si="65"/>
        <v>2.9586726800000003</v>
      </c>
    </row>
    <row r="666" spans="2:7" ht="15.75">
      <c r="B666" s="49">
        <v>44910</v>
      </c>
      <c r="C666" s="50">
        <v>8.1980000000000004</v>
      </c>
      <c r="D666" s="50">
        <v>8.8390636150000006</v>
      </c>
      <c r="E666" s="40">
        <f t="shared" si="66"/>
        <v>-7.2526190886567088E-2</v>
      </c>
      <c r="F666" s="39">
        <v>105663.5</v>
      </c>
      <c r="G666" s="73">
        <f t="shared" si="65"/>
        <v>2.92896292</v>
      </c>
    </row>
    <row r="667" spans="2:7" ht="15.75">
      <c r="B667" s="49">
        <v>44909</v>
      </c>
      <c r="C667" s="50">
        <v>8.1999999999999993</v>
      </c>
      <c r="D667" s="50">
        <v>8.8159841560000007</v>
      </c>
      <c r="E667" s="40">
        <f t="shared" si="66"/>
        <v>-6.9871286642543939E-2</v>
      </c>
      <c r="F667" s="39">
        <v>148659.1</v>
      </c>
      <c r="G667" s="73">
        <f t="shared" si="65"/>
        <v>2.87156667</v>
      </c>
    </row>
    <row r="668" spans="2:7" ht="15.75">
      <c r="B668" s="49">
        <v>44908</v>
      </c>
      <c r="C668" s="50">
        <v>8.1840000000000011</v>
      </c>
      <c r="D668" s="50">
        <v>8.8191442519999992</v>
      </c>
      <c r="E668" s="40">
        <f t="shared" si="66"/>
        <v>-7.2018807477376323E-2</v>
      </c>
      <c r="F668" s="39">
        <v>209139.9</v>
      </c>
      <c r="G668" s="73">
        <f t="shared" si="65"/>
        <v>2.8231688699999995</v>
      </c>
    </row>
    <row r="669" spans="2:7" ht="15.75">
      <c r="B669" s="49">
        <v>44907</v>
      </c>
      <c r="C669" s="50">
        <v>8.0500000000000007</v>
      </c>
      <c r="D669" s="50">
        <v>8.8437080609999992</v>
      </c>
      <c r="E669" s="40">
        <f t="shared" si="66"/>
        <v>-8.9748333563856919E-2</v>
      </c>
      <c r="F669" s="39">
        <v>109955.2</v>
      </c>
      <c r="G669" s="73">
        <f t="shared" si="65"/>
        <v>2.6465957499999995</v>
      </c>
    </row>
    <row r="670" spans="2:7" ht="15.75">
      <c r="B670" s="49">
        <v>44904</v>
      </c>
      <c r="C670" s="50">
        <v>8.4</v>
      </c>
      <c r="D670" s="50">
        <v>8.8917147920000001</v>
      </c>
      <c r="E670" s="40">
        <f t="shared" si="66"/>
        <v>-5.5300333344295072E-2</v>
      </c>
      <c r="F670" s="39">
        <v>839.15</v>
      </c>
      <c r="G670" s="73">
        <f t="shared" si="65"/>
        <v>2.5742283099999992</v>
      </c>
    </row>
    <row r="671" spans="2:7" ht="15.75">
      <c r="B671" s="49">
        <v>44903</v>
      </c>
      <c r="C671" s="50">
        <v>8.14</v>
      </c>
      <c r="D671" s="50">
        <v>8.9243898999999995</v>
      </c>
      <c r="E671" s="40">
        <f t="shared" si="66"/>
        <v>-8.7892831755367329E-2</v>
      </c>
      <c r="F671" s="39">
        <v>90014.55</v>
      </c>
      <c r="G671" s="73">
        <f t="shared" si="65"/>
        <v>2.6823938599999995</v>
      </c>
    </row>
    <row r="672" spans="2:7" ht="15.75">
      <c r="B672" s="49">
        <v>44902</v>
      </c>
      <c r="C672" s="50">
        <v>8.1</v>
      </c>
      <c r="D672" s="50">
        <v>8.9269244089999997</v>
      </c>
      <c r="E672" s="40">
        <f t="shared" si="66"/>
        <v>-9.2632621394923675E-2</v>
      </c>
      <c r="F672" s="39">
        <v>111960.3</v>
      </c>
      <c r="G672" s="73">
        <f t="shared" si="65"/>
        <v>2.5932744899999993</v>
      </c>
    </row>
    <row r="673" spans="2:7" ht="15.75">
      <c r="B673" s="49">
        <v>44901</v>
      </c>
      <c r="C673" s="50">
        <v>8.1</v>
      </c>
      <c r="D673" s="50">
        <v>8.9122462589999998</v>
      </c>
      <c r="E673" s="40">
        <f t="shared" si="66"/>
        <v>-9.1138219860089298E-2</v>
      </c>
      <c r="F673" s="39">
        <v>75025.95</v>
      </c>
      <c r="G673" s="73">
        <f t="shared" si="65"/>
        <v>2.4822967199999999</v>
      </c>
    </row>
    <row r="674" spans="2:7" ht="15.75">
      <c r="B674" s="49">
        <v>44900</v>
      </c>
      <c r="C674" s="50">
        <v>8.157</v>
      </c>
      <c r="D674" s="50">
        <v>8.9359544779999993</v>
      </c>
      <c r="E674" s="40">
        <f t="shared" si="66"/>
        <v>-8.7170819851170589E-2</v>
      </c>
      <c r="F674" s="39">
        <v>84423.66</v>
      </c>
      <c r="G674" s="73">
        <f t="shared" si="65"/>
        <v>2.4473591099999989</v>
      </c>
    </row>
    <row r="675" spans="2:7" ht="15.75">
      <c r="B675" s="49">
        <v>44897</v>
      </c>
      <c r="C675" s="50">
        <v>8.1999999999999993</v>
      </c>
      <c r="D675" s="50">
        <v>8.9708902239999997</v>
      </c>
      <c r="E675" s="40">
        <f t="shared" si="66"/>
        <v>-8.5932410803291615E-2</v>
      </c>
      <c r="F675" s="39">
        <v>91475.43</v>
      </c>
      <c r="G675" s="73">
        <f t="shared" si="65"/>
        <v>2.3640156299999999</v>
      </c>
    </row>
    <row r="676" spans="2:7" ht="15.75">
      <c r="B676" s="49">
        <v>44896</v>
      </c>
      <c r="C676" s="50">
        <v>8.26</v>
      </c>
      <c r="D676" s="50">
        <v>8.9467311140000003</v>
      </c>
      <c r="E676" s="40">
        <f t="shared" si="66"/>
        <v>-7.6757768312204155E-2</v>
      </c>
      <c r="F676" s="39">
        <v>2303.31</v>
      </c>
      <c r="G676" s="73">
        <f t="shared" si="65"/>
        <v>2.2739794900000003</v>
      </c>
    </row>
    <row r="677" spans="2:7" ht="15.75">
      <c r="B677" s="49">
        <v>44895</v>
      </c>
      <c r="C677" s="50">
        <v>8.2409999999999997</v>
      </c>
      <c r="D677" s="50">
        <v>8.9655539090000005</v>
      </c>
      <c r="E677" s="40">
        <f t="shared" si="66"/>
        <v>-8.081529778909291E-2</v>
      </c>
      <c r="F677" s="39">
        <v>418949.3</v>
      </c>
      <c r="G677" s="73">
        <f t="shared" si="65"/>
        <v>2.2722170199999998</v>
      </c>
    </row>
    <row r="678" spans="2:7" ht="15.75">
      <c r="B678" s="49">
        <v>44894</v>
      </c>
      <c r="C678" s="50">
        <v>8.2390000000000008</v>
      </c>
      <c r="D678" s="50">
        <v>9.0078126300000001</v>
      </c>
      <c r="E678" s="40">
        <f t="shared" si="66"/>
        <v>-8.5349536183680463E-2</v>
      </c>
      <c r="F678" s="39">
        <v>203076.1</v>
      </c>
      <c r="G678" s="73">
        <f t="shared" si="65"/>
        <v>1.8538127200000001</v>
      </c>
    </row>
    <row r="679" spans="2:7" ht="15.75">
      <c r="B679" s="49">
        <v>44893</v>
      </c>
      <c r="C679" s="50">
        <v>8.2349999999999994</v>
      </c>
      <c r="D679" s="50">
        <v>8.9173634130000003</v>
      </c>
      <c r="E679" s="40">
        <f t="shared" si="66"/>
        <v>-7.6520758591629323E-2</v>
      </c>
      <c r="F679" s="39">
        <v>96009.279999999999</v>
      </c>
      <c r="G679" s="73">
        <f t="shared" si="65"/>
        <v>1.8432796200000001</v>
      </c>
    </row>
    <row r="680" spans="2:7" ht="15.75">
      <c r="B680" s="49">
        <v>44890</v>
      </c>
      <c r="C680" s="50">
        <v>8.3989999999999991</v>
      </c>
      <c r="D680" s="50">
        <v>8.8874917159999995</v>
      </c>
      <c r="E680" s="40">
        <f t="shared" si="66"/>
        <v>-5.496395739200266E-2</v>
      </c>
      <c r="F680" s="39">
        <v>76335.070000000007</v>
      </c>
      <c r="G680" s="73">
        <f t="shared" si="65"/>
        <v>1.74863838</v>
      </c>
    </row>
    <row r="681" spans="2:7" ht="15.75">
      <c r="B681" s="49">
        <v>44889</v>
      </c>
      <c r="C681" s="50">
        <v>8.3989999999999991</v>
      </c>
      <c r="D681" s="50">
        <v>8.9305000860000003</v>
      </c>
      <c r="E681" s="40">
        <f t="shared" si="66"/>
        <v>-5.9515153785532515E-2</v>
      </c>
      <c r="F681" s="39">
        <v>218054</v>
      </c>
      <c r="G681" s="73">
        <f t="shared" si="65"/>
        <v>1.7001122900000001</v>
      </c>
    </row>
    <row r="682" spans="2:7" ht="15.75">
      <c r="B682" s="49">
        <v>44888</v>
      </c>
      <c r="C682" s="50">
        <v>8.4</v>
      </c>
      <c r="D682" s="50">
        <v>8.8895178759999993</v>
      </c>
      <c r="E682" s="40">
        <f t="shared" si="66"/>
        <v>-5.5066864460850407E-2</v>
      </c>
      <c r="F682" s="39">
        <v>346683.9</v>
      </c>
      <c r="G682" s="73">
        <f t="shared" si="65"/>
        <v>1.48250829</v>
      </c>
    </row>
    <row r="683" spans="2:7" ht="15.75">
      <c r="B683" s="49">
        <v>44887</v>
      </c>
      <c r="C683" s="50">
        <v>8.7200000000000006</v>
      </c>
      <c r="D683" s="50">
        <v>8.9168364669999995</v>
      </c>
      <c r="E683" s="40">
        <f t="shared" si="66"/>
        <v>-2.207469742531043E-2</v>
      </c>
      <c r="F683" s="39">
        <v>441578.8</v>
      </c>
      <c r="G683" s="73">
        <f t="shared" si="65"/>
        <v>1.1359143900000002</v>
      </c>
    </row>
    <row r="684" spans="2:7" ht="15.75">
      <c r="B684" s="49">
        <v>44886</v>
      </c>
      <c r="C684" s="50">
        <v>8.9909999999999997</v>
      </c>
      <c r="D684" s="50">
        <v>8.9645845749999999</v>
      </c>
      <c r="E684" s="40">
        <f t="shared" si="66"/>
        <v>2.9466423992101642E-3</v>
      </c>
      <c r="F684" s="39">
        <v>49408.21</v>
      </c>
      <c r="G684" s="73">
        <f t="shared" si="65"/>
        <v>0.7166671200000001</v>
      </c>
    </row>
    <row r="685" spans="2:7" ht="15.75">
      <c r="B685" s="49">
        <v>44883</v>
      </c>
      <c r="C685" s="50">
        <v>8.9909999999999997</v>
      </c>
      <c r="D685" s="50">
        <v>8.944075401000001</v>
      </c>
      <c r="E685" s="40">
        <f t="shared" si="66"/>
        <v>5.2464449254030487E-3</v>
      </c>
      <c r="F685" s="39">
        <v>49408.21</v>
      </c>
      <c r="G685" s="73">
        <f t="shared" si="65"/>
        <v>0.69324070000000015</v>
      </c>
    </row>
    <row r="686" spans="2:7" ht="15.75">
      <c r="B686" s="49">
        <v>44882</v>
      </c>
      <c r="C686" s="50">
        <v>8.995000000000001</v>
      </c>
      <c r="D686" s="50">
        <v>8.9722891239999996</v>
      </c>
      <c r="E686" s="40">
        <f t="shared" si="66"/>
        <v>2.5312242713235733E-3</v>
      </c>
      <c r="F686" s="39">
        <v>48267.25</v>
      </c>
      <c r="G686" s="73">
        <f t="shared" si="65"/>
        <v>0.67876232999999997</v>
      </c>
    </row>
    <row r="687" spans="2:7" ht="15.75">
      <c r="B687" s="49">
        <v>44881</v>
      </c>
      <c r="C687" s="50">
        <v>8.9969999999999999</v>
      </c>
      <c r="D687" s="50">
        <v>8.9703861210000007</v>
      </c>
      <c r="E687" s="40">
        <f t="shared" si="66"/>
        <v>2.9668599145018515E-3</v>
      </c>
      <c r="F687" s="39">
        <v>100261.3</v>
      </c>
      <c r="G687" s="73">
        <f t="shared" si="65"/>
        <v>0.74106998000000013</v>
      </c>
    </row>
    <row r="688" spans="2:7" ht="15.75">
      <c r="B688" s="49">
        <v>44879</v>
      </c>
      <c r="C688" s="50">
        <v>8.9989999999999988</v>
      </c>
      <c r="D688" s="50">
        <v>9.0051883589999999</v>
      </c>
      <c r="E688" s="40">
        <f t="shared" si="66"/>
        <v>-6.8719928482297021E-4</v>
      </c>
      <c r="F688" s="39">
        <v>32566.780000000002</v>
      </c>
      <c r="G688" s="73">
        <f t="shared" si="65"/>
        <v>0.65584922999999995</v>
      </c>
    </row>
    <row r="689" spans="2:7" ht="15.75">
      <c r="B689" s="49">
        <v>44876</v>
      </c>
      <c r="C689" s="50">
        <v>8.8970000000000002</v>
      </c>
      <c r="D689" s="50">
        <v>8.9352313510000005</v>
      </c>
      <c r="E689" s="40">
        <f t="shared" si="66"/>
        <v>-4.2787197665252741E-3</v>
      </c>
      <c r="F689" s="39">
        <v>37587.760000000002</v>
      </c>
      <c r="G689" s="73">
        <f t="shared" si="65"/>
        <v>0.6424728999999999</v>
      </c>
    </row>
    <row r="690" spans="2:7" ht="15.75">
      <c r="B690" s="49">
        <v>44875</v>
      </c>
      <c r="C690" s="50">
        <v>8.9980000000000011</v>
      </c>
      <c r="D690" s="50">
        <v>8.9426567979999998</v>
      </c>
      <c r="E690" s="40">
        <f t="shared" si="66"/>
        <v>6.1886756083917582E-3</v>
      </c>
      <c r="F690" s="39">
        <v>109004.7</v>
      </c>
      <c r="G690" s="73">
        <f t="shared" si="65"/>
        <v>0.75469874000000003</v>
      </c>
    </row>
    <row r="691" spans="2:7" ht="15.75">
      <c r="B691" s="49">
        <v>44874</v>
      </c>
      <c r="C691" s="50">
        <v>8.9</v>
      </c>
      <c r="D691" s="50">
        <v>9.0591994759999999</v>
      </c>
      <c r="E691" s="40">
        <f t="shared" si="66"/>
        <v>-1.7573238829960314E-2</v>
      </c>
      <c r="F691" s="39">
        <v>895.18</v>
      </c>
      <c r="G691" s="73">
        <f t="shared" si="65"/>
        <v>0.71254259000000009</v>
      </c>
    </row>
    <row r="692" spans="2:7" ht="15.75">
      <c r="B692" s="49">
        <v>44873</v>
      </c>
      <c r="C692" s="50">
        <v>8.9980000000000011</v>
      </c>
      <c r="D692" s="50">
        <v>9.0699810330000012</v>
      </c>
      <c r="E692" s="40">
        <f t="shared" si="66"/>
        <v>-7.9361834096571826E-3</v>
      </c>
      <c r="F692" s="39">
        <v>982.53</v>
      </c>
      <c r="G692" s="73">
        <f t="shared" si="65"/>
        <v>0.72729986000000002</v>
      </c>
    </row>
    <row r="693" spans="2:7" ht="15.75">
      <c r="B693" s="49">
        <v>44872</v>
      </c>
      <c r="C693" s="50">
        <v>8.9989999999999988</v>
      </c>
      <c r="D693" s="50">
        <v>9.067212035999999</v>
      </c>
      <c r="E693" s="40">
        <f t="shared" si="66"/>
        <v>-7.5229338113165234E-3</v>
      </c>
      <c r="F693" s="39">
        <v>40088.339999999997</v>
      </c>
      <c r="G693" s="73">
        <f t="shared" si="65"/>
        <v>0.77146126999999998</v>
      </c>
    </row>
    <row r="694" spans="2:7" ht="15.75">
      <c r="B694" s="49">
        <v>44869</v>
      </c>
      <c r="C694" s="50">
        <v>9.0090000000000003</v>
      </c>
      <c r="D694" s="50">
        <v>9.1105868030000003</v>
      </c>
      <c r="E694" s="40">
        <f t="shared" si="66"/>
        <v>-1.1150412722762182E-2</v>
      </c>
      <c r="F694" s="39">
        <v>1080.18</v>
      </c>
      <c r="G694" s="73">
        <f t="shared" si="65"/>
        <v>0.74171891999999995</v>
      </c>
    </row>
    <row r="695" spans="2:7" ht="15.75">
      <c r="B695" s="49">
        <v>44868</v>
      </c>
      <c r="C695" s="50">
        <v>9.0030000000000001</v>
      </c>
      <c r="D695" s="50">
        <v>9.1109598080000005</v>
      </c>
      <c r="E695" s="40">
        <f t="shared" si="66"/>
        <v>-1.1849443996581388E-2</v>
      </c>
      <c r="F695" s="39">
        <v>1439.29</v>
      </c>
      <c r="G695" s="73">
        <f t="shared" si="65"/>
        <v>0.74643327000000004</v>
      </c>
    </row>
    <row r="696" spans="2:7" ht="15.75">
      <c r="B696" s="49">
        <v>44866</v>
      </c>
      <c r="C696" s="50">
        <v>9.0139999999999993</v>
      </c>
      <c r="D696" s="50">
        <v>9.1282929690000003</v>
      </c>
      <c r="E696" s="40">
        <f t="shared" si="66"/>
        <v>-1.252073847631141E-2</v>
      </c>
      <c r="F696" s="39">
        <v>540.84</v>
      </c>
      <c r="G696" s="73">
        <f t="shared" si="65"/>
        <v>0.74658007999999998</v>
      </c>
    </row>
    <row r="697" spans="2:7" ht="15.75">
      <c r="B697" s="49">
        <v>44865</v>
      </c>
      <c r="C697" s="50">
        <v>9.1280000000000001</v>
      </c>
      <c r="D697" s="50">
        <v>9.129961496</v>
      </c>
      <c r="E697" s="40">
        <f t="shared" si="66"/>
        <v>-2.1484165085028373E-4</v>
      </c>
      <c r="F697" s="39">
        <v>545</v>
      </c>
      <c r="G697" s="73">
        <f t="shared" si="65"/>
        <v>0.74725984000000012</v>
      </c>
    </row>
    <row r="698" spans="2:7" ht="15.75">
      <c r="B698" s="49">
        <v>44862</v>
      </c>
      <c r="C698" s="50">
        <v>9.1290000000000013</v>
      </c>
      <c r="D698" s="50">
        <v>9.1697934700000001</v>
      </c>
      <c r="E698" s="40">
        <f t="shared" si="66"/>
        <v>-4.4486792568948497E-3</v>
      </c>
      <c r="F698" s="39">
        <v>192543</v>
      </c>
      <c r="G698" s="73">
        <f t="shared" si="65"/>
        <v>0.74783682000000007</v>
      </c>
    </row>
    <row r="699" spans="2:7" ht="15.75">
      <c r="B699" s="49">
        <v>44861</v>
      </c>
      <c r="C699" s="50">
        <v>9.1180000000000003</v>
      </c>
      <c r="D699" s="50">
        <v>9.1591689340000002</v>
      </c>
      <c r="E699" s="40">
        <f t="shared" si="66"/>
        <v>-4.4948329151540678E-3</v>
      </c>
      <c r="F699" s="39">
        <v>1368.04</v>
      </c>
      <c r="G699" s="73">
        <f t="shared" si="65"/>
        <v>0.55538781999999998</v>
      </c>
    </row>
    <row r="700" spans="2:7" ht="15.75">
      <c r="B700" s="49">
        <v>44860</v>
      </c>
      <c r="C700" s="50">
        <v>9.35</v>
      </c>
      <c r="D700" s="50">
        <v>9.1407611640000006</v>
      </c>
      <c r="E700" s="40">
        <f t="shared" si="66"/>
        <v>2.2890745337933671E-2</v>
      </c>
      <c r="F700" s="39">
        <v>27808.98</v>
      </c>
      <c r="G700" s="73">
        <f t="shared" si="65"/>
        <v>0.56359964000000007</v>
      </c>
    </row>
    <row r="701" spans="2:7" ht="15.75">
      <c r="B701" s="49">
        <v>44859</v>
      </c>
      <c r="C701" s="50">
        <v>9</v>
      </c>
      <c r="D701" s="50">
        <v>9.1606785479999999</v>
      </c>
      <c r="E701" s="40">
        <f t="shared" si="66"/>
        <v>-1.7540026883170134E-2</v>
      </c>
      <c r="F701" s="39">
        <v>450</v>
      </c>
      <c r="G701" s="73">
        <f t="shared" si="65"/>
        <v>0.54164316000000001</v>
      </c>
    </row>
    <row r="702" spans="2:7" ht="15.75">
      <c r="B702" s="49">
        <v>44858</v>
      </c>
      <c r="C702" s="50">
        <v>9</v>
      </c>
      <c r="D702" s="50">
        <v>9.1608798389999997</v>
      </c>
      <c r="E702" s="40">
        <f t="shared" si="66"/>
        <v>-1.7561614367551992E-2</v>
      </c>
      <c r="F702" s="39">
        <v>90</v>
      </c>
      <c r="G702" s="73">
        <f t="shared" si="65"/>
        <v>0.54243240000000004</v>
      </c>
    </row>
    <row r="703" spans="2:7" ht="15.75">
      <c r="B703" s="49">
        <v>44855</v>
      </c>
      <c r="C703" s="50">
        <v>9</v>
      </c>
      <c r="D703" s="50">
        <v>9.1824851589999987</v>
      </c>
      <c r="E703" s="40">
        <f t="shared" si="66"/>
        <v>-1.987317766815444E-2</v>
      </c>
      <c r="F703" s="39">
        <v>22331.53</v>
      </c>
      <c r="G703" s="73">
        <f t="shared" si="65"/>
        <v>0.55808753</v>
      </c>
    </row>
    <row r="704" spans="2:7" ht="15.75">
      <c r="B704" s="49">
        <v>44854</v>
      </c>
      <c r="C704" s="50">
        <v>9.0939999999999994</v>
      </c>
      <c r="D704" s="50">
        <v>9.1686977039999995</v>
      </c>
      <c r="E704" s="40">
        <f t="shared" si="66"/>
        <v>-8.1470353164126985E-3</v>
      </c>
      <c r="F704" s="39">
        <v>25981.79</v>
      </c>
      <c r="G704" s="73">
        <f t="shared" si="65"/>
        <v>0.53792859999999987</v>
      </c>
    </row>
    <row r="705" spans="2:7" ht="15.75">
      <c r="B705" s="49">
        <v>44853</v>
      </c>
      <c r="C705" s="50">
        <v>9.0169999999999995</v>
      </c>
      <c r="D705" s="50">
        <v>9.1673730669999998</v>
      </c>
      <c r="E705" s="40">
        <f t="shared" si="66"/>
        <v>-1.6403070530782826E-2</v>
      </c>
      <c r="F705" s="39">
        <v>34929.839999999997</v>
      </c>
      <c r="G705" s="73">
        <f t="shared" si="65"/>
        <v>0.51223132999999987</v>
      </c>
    </row>
    <row r="706" spans="2:7" ht="15.75">
      <c r="B706" s="49">
        <v>44852</v>
      </c>
      <c r="C706" s="50">
        <v>9.09</v>
      </c>
      <c r="D706" s="50">
        <v>9.167424393000001</v>
      </c>
      <c r="E706" s="40">
        <f t="shared" si="66"/>
        <v>-8.4455992960378312E-3</v>
      </c>
      <c r="F706" s="39">
        <v>110574.9</v>
      </c>
      <c r="G706" s="73">
        <f t="shared" ref="G706:G769" si="67">SUM(F706:F725)/1000000</f>
        <v>0.47815083999999991</v>
      </c>
    </row>
    <row r="707" spans="2:7" ht="15.75">
      <c r="B707" s="49">
        <v>44851</v>
      </c>
      <c r="C707" s="50">
        <v>9.093</v>
      </c>
      <c r="D707" s="50">
        <v>9.1553714549999992</v>
      </c>
      <c r="E707" s="40">
        <f t="shared" si="66"/>
        <v>-6.8125531887552881E-3</v>
      </c>
      <c r="F707" s="39">
        <v>15040.55</v>
      </c>
      <c r="G707" s="73">
        <f t="shared" si="67"/>
        <v>0.37173972</v>
      </c>
    </row>
    <row r="708" spans="2:7" ht="15.75">
      <c r="B708" s="49">
        <v>44848</v>
      </c>
      <c r="C708" s="50">
        <v>9.0950000000000006</v>
      </c>
      <c r="D708" s="50">
        <v>9.1352650739999994</v>
      </c>
      <c r="E708" s="40">
        <f t="shared" si="66"/>
        <v>-4.4076525063949656E-3</v>
      </c>
      <c r="F708" s="39">
        <v>19190.45</v>
      </c>
      <c r="G708" s="73">
        <f t="shared" si="67"/>
        <v>0.35967563999999996</v>
      </c>
    </row>
    <row r="709" spans="2:7" ht="15.75">
      <c r="B709" s="49">
        <v>44847</v>
      </c>
      <c r="C709" s="50">
        <v>9.0950000000000006</v>
      </c>
      <c r="D709" s="50">
        <v>9.1296686400000002</v>
      </c>
      <c r="E709" s="40">
        <f t="shared" si="66"/>
        <v>-3.7973601635556964E-3</v>
      </c>
      <c r="F709" s="39">
        <v>149813.6</v>
      </c>
      <c r="G709" s="73">
        <f t="shared" si="67"/>
        <v>0.39833644999999995</v>
      </c>
    </row>
    <row r="710" spans="2:7" ht="15.75">
      <c r="B710" s="49">
        <v>44845</v>
      </c>
      <c r="C710" s="50">
        <v>9.15</v>
      </c>
      <c r="D710" s="50">
        <v>9.1269751729999999</v>
      </c>
      <c r="E710" s="40">
        <f t="shared" si="66"/>
        <v>2.5227226505573075E-3</v>
      </c>
      <c r="F710" s="39">
        <v>66848.55</v>
      </c>
      <c r="G710" s="73">
        <f t="shared" si="67"/>
        <v>0.24929124000000003</v>
      </c>
    </row>
    <row r="711" spans="2:7" ht="15.75">
      <c r="B711" s="49">
        <v>44844</v>
      </c>
      <c r="C711" s="50">
        <v>9.3109999999999999</v>
      </c>
      <c r="D711" s="50">
        <v>9.1326051219999993</v>
      </c>
      <c r="E711" s="40">
        <f t="shared" si="66"/>
        <v>1.9533843368553905E-2</v>
      </c>
      <c r="F711" s="39">
        <v>15652.45</v>
      </c>
      <c r="G711" s="73">
        <f t="shared" si="67"/>
        <v>0.18379110000000007</v>
      </c>
    </row>
    <row r="712" spans="2:7" ht="15.75">
      <c r="B712" s="49">
        <v>44841</v>
      </c>
      <c r="C712" s="50">
        <v>9.35</v>
      </c>
      <c r="D712" s="50">
        <v>9.1362351840000002</v>
      </c>
      <c r="E712" s="40">
        <f t="shared" si="66"/>
        <v>2.3397472995699387E-2</v>
      </c>
      <c r="F712" s="39">
        <v>45143.94</v>
      </c>
      <c r="G712" s="73">
        <f t="shared" si="67"/>
        <v>0.16940212000000004</v>
      </c>
    </row>
    <row r="713" spans="2:7" ht="15.75">
      <c r="B713" s="49">
        <v>44840</v>
      </c>
      <c r="C713" s="50">
        <v>9.4</v>
      </c>
      <c r="D713" s="50">
        <v>9.141083858</v>
      </c>
      <c r="E713" s="40">
        <f t="shared" si="66"/>
        <v>2.8324446643535062E-2</v>
      </c>
      <c r="F713" s="39">
        <v>10345.99</v>
      </c>
      <c r="G713" s="73">
        <f t="shared" si="67"/>
        <v>0.12552164999999998</v>
      </c>
    </row>
    <row r="714" spans="2:7" ht="15.75">
      <c r="B714" s="49">
        <v>44839</v>
      </c>
      <c r="C714" s="50">
        <v>9.5</v>
      </c>
      <c r="D714" s="50">
        <v>9.1550319130000002</v>
      </c>
      <c r="E714" s="40">
        <f t="shared" si="66"/>
        <v>3.768070830098913E-2</v>
      </c>
      <c r="F714" s="39">
        <v>5794.53</v>
      </c>
      <c r="G714" s="73">
        <f t="shared" si="67"/>
        <v>0.14155911999999998</v>
      </c>
    </row>
    <row r="715" spans="2:7" ht="15.75">
      <c r="B715" s="49">
        <v>44838</v>
      </c>
      <c r="C715" s="50">
        <v>9.5040000000000013</v>
      </c>
      <c r="D715" s="50">
        <v>9.1396705770000004</v>
      </c>
      <c r="E715" s="40">
        <f t="shared" si="66"/>
        <v>3.9862423916769751E-2</v>
      </c>
      <c r="F715" s="39">
        <v>1586.1</v>
      </c>
      <c r="G715" s="73">
        <f t="shared" si="67"/>
        <v>0.17260214000000001</v>
      </c>
    </row>
    <row r="716" spans="2:7" ht="15.75">
      <c r="B716" s="49">
        <v>44837</v>
      </c>
      <c r="C716" s="50">
        <v>9.395999999999999</v>
      </c>
      <c r="D716" s="50">
        <v>9.138023703</v>
      </c>
      <c r="E716" s="40">
        <f t="shared" si="66"/>
        <v>2.8231082057196488E-2</v>
      </c>
      <c r="F716" s="39">
        <v>1220.5999999999999</v>
      </c>
      <c r="G716" s="73">
        <f t="shared" si="67"/>
        <v>0.17496685000000003</v>
      </c>
    </row>
    <row r="717" spans="2:7" ht="15.75">
      <c r="B717" s="49">
        <v>44834</v>
      </c>
      <c r="C717" s="50">
        <v>9.3970000000000002</v>
      </c>
      <c r="D717" s="50">
        <v>9.1218808100000004</v>
      </c>
      <c r="E717" s="40">
        <f t="shared" si="66"/>
        <v>3.0160357905399948E-2</v>
      </c>
      <c r="F717" s="39">
        <v>1121.98</v>
      </c>
      <c r="G717" s="73">
        <f t="shared" si="67"/>
        <v>0.18171173000000002</v>
      </c>
    </row>
    <row r="718" spans="2:7" ht="15.75">
      <c r="B718" s="49">
        <v>44833</v>
      </c>
      <c r="C718" s="50">
        <v>9.4</v>
      </c>
      <c r="D718" s="50">
        <v>9.168734229</v>
      </c>
      <c r="E718" s="40">
        <f t="shared" si="66"/>
        <v>2.5223304026909643E-2</v>
      </c>
      <c r="F718" s="39">
        <v>94</v>
      </c>
      <c r="G718" s="73">
        <f t="shared" si="67"/>
        <v>0.23898546000000001</v>
      </c>
    </row>
    <row r="719" spans="2:7" ht="15.75">
      <c r="B719" s="49">
        <v>44832</v>
      </c>
      <c r="C719" s="50">
        <v>9.4</v>
      </c>
      <c r="D719" s="50">
        <v>9.1596629360000001</v>
      </c>
      <c r="E719" s="40">
        <f t="shared" si="66"/>
        <v>2.6238636255424774E-2</v>
      </c>
      <c r="F719" s="39">
        <v>9579.86</v>
      </c>
      <c r="G719" s="73">
        <f t="shared" si="67"/>
        <v>0.24956123000000002</v>
      </c>
    </row>
    <row r="720" spans="2:7" ht="15.75">
      <c r="B720" s="49">
        <v>44831</v>
      </c>
      <c r="C720" s="50">
        <v>9.4510000000000005</v>
      </c>
      <c r="D720" s="50">
        <v>9.1757835959999987</v>
      </c>
      <c r="E720" s="40">
        <f t="shared" si="66"/>
        <v>2.9993776675375949E-2</v>
      </c>
      <c r="F720" s="39">
        <v>5852.5</v>
      </c>
      <c r="G720" s="73">
        <f t="shared" si="67"/>
        <v>0.24145077000000001</v>
      </c>
    </row>
    <row r="721" spans="2:7" ht="15.75">
      <c r="B721" s="49">
        <v>44830</v>
      </c>
      <c r="C721" s="50">
        <v>9.484</v>
      </c>
      <c r="D721" s="50">
        <v>9.1632228609999995</v>
      </c>
      <c r="E721" s="40">
        <f t="shared" si="66"/>
        <v>3.5007021423136386E-2</v>
      </c>
      <c r="F721" s="39">
        <v>1239.24</v>
      </c>
      <c r="G721" s="73">
        <f t="shared" si="67"/>
        <v>0.23930100000000004</v>
      </c>
    </row>
    <row r="722" spans="2:7" ht="15.75">
      <c r="B722" s="49">
        <v>44827</v>
      </c>
      <c r="C722" s="50">
        <v>9.484</v>
      </c>
      <c r="D722" s="50">
        <v>9.2033748089999996</v>
      </c>
      <c r="E722" s="40">
        <f t="shared" ref="E722:E785" si="68">C722/D722-1</f>
        <v>3.0491553025263851E-2</v>
      </c>
      <c r="F722" s="39">
        <v>15745.13</v>
      </c>
      <c r="G722" s="73">
        <f t="shared" si="67"/>
        <v>0.23874761</v>
      </c>
    </row>
    <row r="723" spans="2:7" ht="15.75">
      <c r="B723" s="49">
        <v>44826</v>
      </c>
      <c r="C723" s="50">
        <v>9.4499999999999993</v>
      </c>
      <c r="D723" s="50">
        <v>9.2355168980000002</v>
      </c>
      <c r="E723" s="40">
        <f t="shared" si="68"/>
        <v>2.3223724710681459E-2</v>
      </c>
      <c r="F723" s="39">
        <v>2172.6</v>
      </c>
      <c r="G723" s="73">
        <f t="shared" si="67"/>
        <v>0.25777475999999999</v>
      </c>
    </row>
    <row r="724" spans="2:7" ht="15.75">
      <c r="B724" s="49">
        <v>44825</v>
      </c>
      <c r="C724" s="50">
        <v>9.4499999999999993</v>
      </c>
      <c r="D724" s="50">
        <v>9.1928798030000003</v>
      </c>
      <c r="E724" s="40">
        <f t="shared" si="68"/>
        <v>2.7969494055180677E-2</v>
      </c>
      <c r="F724" s="39">
        <v>284.52</v>
      </c>
      <c r="G724" s="73">
        <f t="shared" si="67"/>
        <v>0.25715387000000001</v>
      </c>
    </row>
    <row r="725" spans="2:7" ht="15.75">
      <c r="B725" s="49">
        <v>44824</v>
      </c>
      <c r="C725" s="50">
        <v>9.4499999999999993</v>
      </c>
      <c r="D725" s="50">
        <v>9.1714883609999998</v>
      </c>
      <c r="E725" s="40">
        <f t="shared" si="68"/>
        <v>3.036711469692488E-2</v>
      </c>
      <c r="F725" s="39">
        <v>849.35</v>
      </c>
      <c r="G725" s="73">
        <f t="shared" si="67"/>
        <v>0.25804013999999997</v>
      </c>
    </row>
    <row r="726" spans="2:7" ht="15.75">
      <c r="B726" s="49">
        <v>44823</v>
      </c>
      <c r="C726" s="50">
        <v>9.4499999999999993</v>
      </c>
      <c r="D726" s="50">
        <v>9.1629442530000009</v>
      </c>
      <c r="E726" s="40">
        <f t="shared" si="68"/>
        <v>3.1327894077934015E-2</v>
      </c>
      <c r="F726" s="39">
        <v>4163.78</v>
      </c>
      <c r="G726" s="73">
        <f t="shared" si="67"/>
        <v>0.27228124999999997</v>
      </c>
    </row>
    <row r="727" spans="2:7" ht="15.75">
      <c r="B727" s="49">
        <v>44820</v>
      </c>
      <c r="C727" s="50">
        <v>9.4499999999999993</v>
      </c>
      <c r="D727" s="50">
        <v>9.1401540059999995</v>
      </c>
      <c r="E727" s="40">
        <f t="shared" si="68"/>
        <v>3.3899428149307242E-2</v>
      </c>
      <c r="F727" s="39">
        <v>2976.47</v>
      </c>
      <c r="G727" s="73">
        <f t="shared" si="67"/>
        <v>0.28320793000000005</v>
      </c>
    </row>
    <row r="728" spans="2:7" ht="15.75">
      <c r="B728" s="49">
        <v>44819</v>
      </c>
      <c r="C728" s="50">
        <v>9.36</v>
      </c>
      <c r="D728" s="50">
        <v>9.1131771400000012</v>
      </c>
      <c r="E728" s="40">
        <f t="shared" si="68"/>
        <v>2.7084172315342325E-2</v>
      </c>
      <c r="F728" s="39">
        <v>57851.26</v>
      </c>
      <c r="G728" s="73">
        <f t="shared" si="67"/>
        <v>0.39097026000000001</v>
      </c>
    </row>
    <row r="729" spans="2:7" ht="15.75">
      <c r="B729" s="49">
        <v>44818</v>
      </c>
      <c r="C729" s="50">
        <v>9.5760000000000005</v>
      </c>
      <c r="D729" s="50">
        <v>9.1323830539999999</v>
      </c>
      <c r="E729" s="40">
        <f t="shared" si="68"/>
        <v>4.8576252592218649E-2</v>
      </c>
      <c r="F729" s="39">
        <v>768.39</v>
      </c>
      <c r="G729" s="73">
        <f t="shared" si="67"/>
        <v>0.33360807000000003</v>
      </c>
    </row>
    <row r="730" spans="2:7" ht="15.75">
      <c r="B730" s="49">
        <v>44817</v>
      </c>
      <c r="C730" s="50">
        <v>9.798</v>
      </c>
      <c r="D730" s="50">
        <v>9.1352730700000002</v>
      </c>
      <c r="E730" s="40">
        <f t="shared" si="68"/>
        <v>7.2545935400264883E-2</v>
      </c>
      <c r="F730" s="39">
        <v>1348.41</v>
      </c>
      <c r="G730" s="73">
        <f t="shared" si="67"/>
        <v>0.33352440999999999</v>
      </c>
    </row>
    <row r="731" spans="2:7" ht="15.75">
      <c r="B731" s="49">
        <v>44816</v>
      </c>
      <c r="C731" s="50">
        <v>9.7189999999999994</v>
      </c>
      <c r="D731" s="50">
        <v>9.1559721280000002</v>
      </c>
      <c r="E731" s="40">
        <f t="shared" si="68"/>
        <v>6.1492964824368057E-2</v>
      </c>
      <c r="F731" s="39">
        <v>1263.47</v>
      </c>
      <c r="G731" s="73">
        <f t="shared" si="67"/>
        <v>0.3371619099999999</v>
      </c>
    </row>
    <row r="732" spans="2:7" ht="15.75">
      <c r="B732" s="49">
        <v>44813</v>
      </c>
      <c r="C732" s="50">
        <v>9.7189999999999994</v>
      </c>
      <c r="D732" s="50">
        <v>9.1765013339999992</v>
      </c>
      <c r="E732" s="40">
        <f t="shared" si="68"/>
        <v>5.9118246296110621E-2</v>
      </c>
      <c r="F732" s="39">
        <v>1263.47</v>
      </c>
      <c r="G732" s="73">
        <f t="shared" si="67"/>
        <v>0.35791433999999994</v>
      </c>
    </row>
    <row r="733" spans="2:7" ht="15.75">
      <c r="B733" s="49">
        <v>44812</v>
      </c>
      <c r="C733" s="50">
        <v>9.6999999999999993</v>
      </c>
      <c r="D733" s="50">
        <v>9.1708088940000003</v>
      </c>
      <c r="E733" s="40">
        <f t="shared" si="68"/>
        <v>5.7703863652226239E-2</v>
      </c>
      <c r="F733" s="39">
        <v>26383.46</v>
      </c>
      <c r="G733" s="73">
        <f t="shared" si="67"/>
        <v>0.40691981999999999</v>
      </c>
    </row>
    <row r="734" spans="2:7" ht="15.75">
      <c r="B734" s="49">
        <v>44810</v>
      </c>
      <c r="C734" s="50">
        <v>9.6890000000000001</v>
      </c>
      <c r="D734" s="50">
        <v>9.1424342210000002</v>
      </c>
      <c r="E734" s="40">
        <f t="shared" si="68"/>
        <v>5.9783397483412992E-2</v>
      </c>
      <c r="F734" s="39">
        <v>36837.550000000003</v>
      </c>
      <c r="G734" s="73">
        <f t="shared" si="67"/>
        <v>0.40146835999999997</v>
      </c>
    </row>
    <row r="735" spans="2:7" ht="15.75">
      <c r="B735" s="49">
        <v>44809</v>
      </c>
      <c r="C735" s="50">
        <v>9.6989999999999998</v>
      </c>
      <c r="D735" s="50">
        <v>9.1678907669999994</v>
      </c>
      <c r="E735" s="40">
        <f t="shared" si="68"/>
        <v>5.7931452991536236E-2</v>
      </c>
      <c r="F735" s="39">
        <v>3950.81</v>
      </c>
      <c r="G735" s="73">
        <f t="shared" si="67"/>
        <v>0.37442571999999996</v>
      </c>
    </row>
    <row r="736" spans="2:7" ht="15.75">
      <c r="B736" s="49">
        <v>44806</v>
      </c>
      <c r="C736" s="50">
        <v>9.7140000000000004</v>
      </c>
      <c r="D736" s="50">
        <v>9.183666521000001</v>
      </c>
      <c r="E736" s="40">
        <f t="shared" si="68"/>
        <v>5.7747466960750726E-2</v>
      </c>
      <c r="F736" s="39">
        <v>7965.48</v>
      </c>
      <c r="G736" s="73">
        <f t="shared" si="67"/>
        <v>0.37415724</v>
      </c>
    </row>
    <row r="737" spans="2:7" ht="15.75">
      <c r="B737" s="49">
        <v>44805</v>
      </c>
      <c r="C737" s="50">
        <v>9.7149999999999999</v>
      </c>
      <c r="D737" s="50">
        <v>9.1693794610000001</v>
      </c>
      <c r="E737" s="40">
        <f t="shared" si="68"/>
        <v>5.9504630746353149E-2</v>
      </c>
      <c r="F737" s="39">
        <v>58395.71</v>
      </c>
      <c r="G737" s="73">
        <f t="shared" si="67"/>
        <v>0.37007060999999997</v>
      </c>
    </row>
    <row r="738" spans="2:7" ht="15.75">
      <c r="B738" s="49">
        <v>44804</v>
      </c>
      <c r="C738" s="50">
        <v>9.7989999999999995</v>
      </c>
      <c r="D738" s="50">
        <v>9.1151610190000003</v>
      </c>
      <c r="E738" s="40">
        <f t="shared" si="68"/>
        <v>7.5022150412327182E-2</v>
      </c>
      <c r="F738" s="39">
        <v>10669.77</v>
      </c>
      <c r="G738" s="73">
        <f t="shared" si="67"/>
        <v>0.31272694999999995</v>
      </c>
    </row>
    <row r="739" spans="2:7" ht="15.75">
      <c r="B739" s="49">
        <v>44803</v>
      </c>
      <c r="C739" s="50">
        <v>9.7959999999999994</v>
      </c>
      <c r="D739" s="50">
        <v>9.185482072000001</v>
      </c>
      <c r="E739" s="40">
        <f t="shared" si="68"/>
        <v>6.646552932273786E-2</v>
      </c>
      <c r="F739" s="39">
        <v>1469.4</v>
      </c>
      <c r="G739" s="73">
        <f t="shared" si="67"/>
        <v>0.30806532999999997</v>
      </c>
    </row>
    <row r="740" spans="2:7" ht="15.75">
      <c r="B740" s="49">
        <v>44802</v>
      </c>
      <c r="C740" s="50">
        <v>9.7970000000000006</v>
      </c>
      <c r="D740" s="50">
        <v>9.1853650679999994</v>
      </c>
      <c r="E740" s="40">
        <f t="shared" si="68"/>
        <v>6.6587982891482156E-2</v>
      </c>
      <c r="F740" s="39">
        <v>3702.73</v>
      </c>
      <c r="G740" s="73">
        <f t="shared" si="67"/>
        <v>0.30727199999999999</v>
      </c>
    </row>
    <row r="741" spans="2:7" ht="15.75">
      <c r="B741" s="49">
        <v>44799</v>
      </c>
      <c r="C741" s="50">
        <v>9.798</v>
      </c>
      <c r="D741" s="50">
        <v>9.2312605619999992</v>
      </c>
      <c r="E741" s="40">
        <f t="shared" si="68"/>
        <v>6.1393504624162931E-2</v>
      </c>
      <c r="F741" s="39">
        <v>685.85</v>
      </c>
      <c r="G741" s="73">
        <f t="shared" si="67"/>
        <v>0.31915307999999998</v>
      </c>
    </row>
    <row r="742" spans="2:7" ht="15.75">
      <c r="B742" s="49">
        <v>44798</v>
      </c>
      <c r="C742" s="50">
        <v>9.7949999999999999</v>
      </c>
      <c r="D742" s="50">
        <v>9.216050418</v>
      </c>
      <c r="E742" s="40">
        <f t="shared" si="68"/>
        <v>6.2819706462243774E-2</v>
      </c>
      <c r="F742" s="39">
        <v>34772.28</v>
      </c>
      <c r="G742" s="73">
        <f t="shared" si="67"/>
        <v>0.34310764999999999</v>
      </c>
    </row>
    <row r="743" spans="2:7" ht="15.75">
      <c r="B743" s="49">
        <v>44797</v>
      </c>
      <c r="C743" s="50">
        <v>9.7949999999999999</v>
      </c>
      <c r="D743" s="50">
        <v>9.2509218349999998</v>
      </c>
      <c r="E743" s="40">
        <f t="shared" si="68"/>
        <v>5.8813399864814597E-2</v>
      </c>
      <c r="F743" s="39">
        <v>1551.71</v>
      </c>
      <c r="G743" s="73">
        <f t="shared" si="67"/>
        <v>0.30921937999999999</v>
      </c>
    </row>
    <row r="744" spans="2:7" ht="15.75">
      <c r="B744" s="49">
        <v>44796</v>
      </c>
      <c r="C744" s="50">
        <v>9.7959999999999994</v>
      </c>
      <c r="D744" s="50">
        <v>9.2595980030000007</v>
      </c>
      <c r="E744" s="40">
        <f t="shared" si="68"/>
        <v>5.792929637185229E-2</v>
      </c>
      <c r="F744" s="39">
        <v>1170.79</v>
      </c>
      <c r="G744" s="73">
        <f t="shared" si="67"/>
        <v>0.30825732999999994</v>
      </c>
    </row>
    <row r="745" spans="2:7" ht="15.75">
      <c r="B745" s="49">
        <v>44795</v>
      </c>
      <c r="C745" s="50">
        <v>9.7989999999999995</v>
      </c>
      <c r="D745" s="50">
        <v>9.2164916570000006</v>
      </c>
      <c r="E745" s="40">
        <f t="shared" si="68"/>
        <v>6.3202828655259502E-2</v>
      </c>
      <c r="F745" s="39">
        <v>15090.46</v>
      </c>
      <c r="G745" s="73">
        <f t="shared" si="67"/>
        <v>0.32553189999999999</v>
      </c>
    </row>
    <row r="746" spans="2:7" ht="15.75">
      <c r="B746" s="49">
        <v>44792</v>
      </c>
      <c r="C746" s="50">
        <v>9.7989999999999995</v>
      </c>
      <c r="D746" s="50">
        <v>9.2269010169999994</v>
      </c>
      <c r="E746" s="40">
        <f t="shared" si="68"/>
        <v>6.2003372740852214E-2</v>
      </c>
      <c r="F746" s="39">
        <v>15090.46</v>
      </c>
      <c r="G746" s="73">
        <f t="shared" si="67"/>
        <v>0.33722889999999994</v>
      </c>
    </row>
    <row r="747" spans="2:7" ht="15.75">
      <c r="B747" s="49">
        <v>44791</v>
      </c>
      <c r="C747" s="50">
        <v>9.7989999999999995</v>
      </c>
      <c r="D747" s="50">
        <v>9.2431627239999994</v>
      </c>
      <c r="E747" s="40">
        <f t="shared" si="68"/>
        <v>6.0134965984831146E-2</v>
      </c>
      <c r="F747" s="39">
        <v>110738.8</v>
      </c>
      <c r="G747" s="73">
        <f t="shared" si="67"/>
        <v>0.33177928999999989</v>
      </c>
    </row>
    <row r="748" spans="2:7" ht="15.75">
      <c r="B748" s="49">
        <v>44790</v>
      </c>
      <c r="C748" s="50">
        <v>9.7850000000000001</v>
      </c>
      <c r="D748" s="50">
        <v>9.2422245759999999</v>
      </c>
      <c r="E748" s="40">
        <f t="shared" si="68"/>
        <v>5.8727789996519508E-2</v>
      </c>
      <c r="F748" s="39">
        <v>489.07</v>
      </c>
      <c r="G748" s="73">
        <f t="shared" si="67"/>
        <v>0.22345074000000004</v>
      </c>
    </row>
    <row r="749" spans="2:7" ht="15.75">
      <c r="B749" s="49">
        <v>44789</v>
      </c>
      <c r="C749" s="50">
        <v>9.7799999999999994</v>
      </c>
      <c r="D749" s="50">
        <v>9.2584179989999988</v>
      </c>
      <c r="E749" s="40">
        <f t="shared" si="68"/>
        <v>5.6335974575390413E-2</v>
      </c>
      <c r="F749" s="39">
        <v>684.73</v>
      </c>
      <c r="G749" s="73">
        <f t="shared" si="67"/>
        <v>0.22478897000000003</v>
      </c>
    </row>
    <row r="750" spans="2:7" ht="15.75">
      <c r="B750" s="49">
        <v>44788</v>
      </c>
      <c r="C750" s="50">
        <v>9.7799999999999994</v>
      </c>
      <c r="D750" s="50">
        <v>9.3021033210000006</v>
      </c>
      <c r="E750" s="40">
        <f t="shared" si="68"/>
        <v>5.1375120497868521E-2</v>
      </c>
      <c r="F750" s="39">
        <v>4985.91</v>
      </c>
      <c r="G750" s="73">
        <f t="shared" si="67"/>
        <v>0.22940490000000005</v>
      </c>
    </row>
    <row r="751" spans="2:7" ht="15.75">
      <c r="B751" s="49">
        <v>44785</v>
      </c>
      <c r="C751" s="50">
        <v>9.7850000000000001</v>
      </c>
      <c r="D751" s="50">
        <v>9.2458787020000006</v>
      </c>
      <c r="E751" s="40">
        <f t="shared" si="68"/>
        <v>5.8309363055280006E-2</v>
      </c>
      <c r="F751" s="39">
        <v>22015.9</v>
      </c>
      <c r="G751" s="73">
        <f t="shared" si="67"/>
        <v>0.22740756000000004</v>
      </c>
    </row>
    <row r="752" spans="2:7" ht="15.75">
      <c r="B752" s="49">
        <v>44784</v>
      </c>
      <c r="C752" s="50">
        <v>9.7870000000000008</v>
      </c>
      <c r="D752" s="50">
        <v>9.2011151659999992</v>
      </c>
      <c r="E752" s="40">
        <f t="shared" si="68"/>
        <v>6.3675415797963986E-2</v>
      </c>
      <c r="F752" s="39">
        <v>50268.95</v>
      </c>
      <c r="G752" s="73">
        <f t="shared" si="67"/>
        <v>0.30235012999999999</v>
      </c>
    </row>
    <row r="753" spans="2:7" ht="15.75">
      <c r="B753" s="49">
        <v>44783</v>
      </c>
      <c r="C753" s="50">
        <v>9.8000000000000007</v>
      </c>
      <c r="D753" s="50">
        <v>9.2333071129999986</v>
      </c>
      <c r="E753" s="40">
        <f t="shared" si="68"/>
        <v>6.1374855191606237E-2</v>
      </c>
      <c r="F753" s="39">
        <v>20932</v>
      </c>
      <c r="G753" s="73">
        <f t="shared" si="67"/>
        <v>0.29122303999999999</v>
      </c>
    </row>
    <row r="754" spans="2:7" ht="15.75">
      <c r="B754" s="49">
        <v>44782</v>
      </c>
      <c r="C754" s="50">
        <v>9.6989999999999998</v>
      </c>
      <c r="D754" s="50">
        <v>9.2371540089999993</v>
      </c>
      <c r="E754" s="40">
        <f t="shared" si="68"/>
        <v>4.9998732353061515E-2</v>
      </c>
      <c r="F754" s="39">
        <v>9794.91</v>
      </c>
      <c r="G754" s="73">
        <f t="shared" si="67"/>
        <v>0.27077303999999996</v>
      </c>
    </row>
    <row r="755" spans="2:7" ht="15.75">
      <c r="B755" s="49">
        <v>44781</v>
      </c>
      <c r="C755" s="50">
        <v>9.6989999999999998</v>
      </c>
      <c r="D755" s="50">
        <v>9.2683885520000011</v>
      </c>
      <c r="E755" s="40">
        <f t="shared" si="68"/>
        <v>4.6460228289315619E-2</v>
      </c>
      <c r="F755" s="39">
        <v>3682.33</v>
      </c>
      <c r="G755" s="73">
        <f t="shared" si="67"/>
        <v>0.26117092999999997</v>
      </c>
    </row>
    <row r="756" spans="2:7" ht="15.75">
      <c r="B756" s="49">
        <v>44778</v>
      </c>
      <c r="C756" s="50">
        <v>9.6980000000000004</v>
      </c>
      <c r="D756" s="50">
        <v>9.2298892109999997</v>
      </c>
      <c r="E756" s="40">
        <f t="shared" si="68"/>
        <v>5.0716837255436964E-2</v>
      </c>
      <c r="F756" s="39">
        <v>3878.85</v>
      </c>
      <c r="G756" s="73">
        <f t="shared" si="67"/>
        <v>0.28689356999999993</v>
      </c>
    </row>
    <row r="757" spans="2:7" ht="15.75">
      <c r="B757" s="49">
        <v>44777</v>
      </c>
      <c r="C757" s="50">
        <v>9.6950000000000003</v>
      </c>
      <c r="D757" s="50">
        <v>9.1941674350000007</v>
      </c>
      <c r="E757" s="40">
        <f t="shared" si="68"/>
        <v>5.4472856682318938E-2</v>
      </c>
      <c r="F757" s="39">
        <v>1052.05</v>
      </c>
      <c r="G757" s="73">
        <f t="shared" si="67"/>
        <v>0.28320788999999996</v>
      </c>
    </row>
    <row r="758" spans="2:7" ht="15.75">
      <c r="B758" s="49">
        <v>44776</v>
      </c>
      <c r="C758" s="50">
        <v>9.6969999999999992</v>
      </c>
      <c r="D758" s="50">
        <v>9.0983486179999993</v>
      </c>
      <c r="E758" s="40">
        <f t="shared" si="68"/>
        <v>6.5797806517947643E-2</v>
      </c>
      <c r="F758" s="39">
        <v>6008.15</v>
      </c>
      <c r="G758" s="73">
        <f t="shared" si="67"/>
        <v>0.28968984000000003</v>
      </c>
    </row>
    <row r="759" spans="2:7" ht="15.75">
      <c r="B759" s="49">
        <v>44775</v>
      </c>
      <c r="C759" s="50">
        <v>9.6989999999999998</v>
      </c>
      <c r="D759" s="50">
        <v>9.0571835329999999</v>
      </c>
      <c r="E759" s="40">
        <f t="shared" si="68"/>
        <v>7.0862698615030917E-2</v>
      </c>
      <c r="F759" s="39">
        <v>676.07</v>
      </c>
      <c r="G759" s="73">
        <f t="shared" si="67"/>
        <v>0.29244359999999997</v>
      </c>
    </row>
    <row r="760" spans="2:7" ht="15.75">
      <c r="B760" s="49">
        <v>44774</v>
      </c>
      <c r="C760" s="50">
        <v>9.6959999999999997</v>
      </c>
      <c r="D760" s="50">
        <v>9.0852201019999992</v>
      </c>
      <c r="E760" s="40">
        <f t="shared" si="68"/>
        <v>6.7227859220003294E-2</v>
      </c>
      <c r="F760" s="39">
        <v>15583.81</v>
      </c>
      <c r="G760" s="73">
        <f t="shared" si="67"/>
        <v>0.2928129599999999</v>
      </c>
    </row>
    <row r="761" spans="2:7" ht="15.75">
      <c r="B761" s="49">
        <v>44771</v>
      </c>
      <c r="C761" s="50">
        <v>9.8230000000000004</v>
      </c>
      <c r="D761" s="50">
        <v>9.0626931810000002</v>
      </c>
      <c r="E761" s="40">
        <f t="shared" si="68"/>
        <v>8.3894136523786189E-2</v>
      </c>
      <c r="F761" s="39">
        <v>24640.42</v>
      </c>
      <c r="G761" s="73">
        <f t="shared" si="67"/>
        <v>0.27770414999999998</v>
      </c>
    </row>
    <row r="762" spans="2:7" ht="15.75">
      <c r="B762" s="49">
        <v>44770</v>
      </c>
      <c r="C762" s="50">
        <v>9.8189999999999991</v>
      </c>
      <c r="D762" s="50">
        <v>9.1342398130000007</v>
      </c>
      <c r="E762" s="40">
        <f t="shared" si="68"/>
        <v>7.4966302726739986E-2</v>
      </c>
      <c r="F762" s="39">
        <v>884.01</v>
      </c>
      <c r="G762" s="73">
        <f t="shared" si="67"/>
        <v>0.25610096999999998</v>
      </c>
    </row>
    <row r="763" spans="2:7" ht="15.75">
      <c r="B763" s="49">
        <v>44769</v>
      </c>
      <c r="C763" s="50">
        <v>9.8249999999999993</v>
      </c>
      <c r="D763" s="50">
        <v>9.0870718710000009</v>
      </c>
      <c r="E763" s="40">
        <f t="shared" si="68"/>
        <v>8.1206370927359162E-2</v>
      </c>
      <c r="F763" s="39">
        <v>589.66</v>
      </c>
      <c r="G763" s="73">
        <f t="shared" si="67"/>
        <v>0.25646963</v>
      </c>
    </row>
    <row r="764" spans="2:7" ht="15.75">
      <c r="B764" s="49">
        <v>44768</v>
      </c>
      <c r="C764" s="50">
        <v>9.84</v>
      </c>
      <c r="D764" s="50">
        <v>9.0656893879999991</v>
      </c>
      <c r="E764" s="40">
        <f t="shared" si="68"/>
        <v>8.5411112035774561E-2</v>
      </c>
      <c r="F764" s="39">
        <v>18445.36</v>
      </c>
      <c r="G764" s="73">
        <f t="shared" si="67"/>
        <v>0.25674584</v>
      </c>
    </row>
    <row r="765" spans="2:7" ht="15.75">
      <c r="B765" s="49">
        <v>44767</v>
      </c>
      <c r="C765" s="50">
        <v>9.64</v>
      </c>
      <c r="D765" s="50">
        <v>9.0854479889999986</v>
      </c>
      <c r="E765" s="40">
        <f t="shared" si="68"/>
        <v>6.1037387663372522E-2</v>
      </c>
      <c r="F765" s="39">
        <v>26787.46</v>
      </c>
      <c r="G765" s="73">
        <f t="shared" si="67"/>
        <v>0.85082417999999993</v>
      </c>
    </row>
    <row r="766" spans="2:7" ht="15.75">
      <c r="B766" s="49">
        <v>44764</v>
      </c>
      <c r="C766" s="50">
        <v>9.641</v>
      </c>
      <c r="D766" s="50">
        <v>9.085426545999999</v>
      </c>
      <c r="E766" s="40">
        <f t="shared" si="68"/>
        <v>6.1149958253154502E-2</v>
      </c>
      <c r="F766" s="39">
        <v>9640.85</v>
      </c>
      <c r="G766" s="73">
        <f t="shared" si="67"/>
        <v>1.6897908199999998</v>
      </c>
    </row>
    <row r="767" spans="2:7" ht="15.75">
      <c r="B767" s="49">
        <v>44763</v>
      </c>
      <c r="C767" s="50">
        <v>9.641</v>
      </c>
      <c r="D767" s="50">
        <v>9.051828124</v>
      </c>
      <c r="E767" s="40">
        <f t="shared" si="68"/>
        <v>6.5088716658005419E-2</v>
      </c>
      <c r="F767" s="39">
        <v>2410.25</v>
      </c>
      <c r="G767" s="73">
        <f t="shared" si="67"/>
        <v>1.6813992699999998</v>
      </c>
    </row>
    <row r="768" spans="2:7" ht="15.75">
      <c r="B768" s="49">
        <v>44762</v>
      </c>
      <c r="C768" s="50">
        <v>9.641</v>
      </c>
      <c r="D768" s="50">
        <v>9.0500357650000005</v>
      </c>
      <c r="E768" s="40">
        <f t="shared" si="68"/>
        <v>6.5299657409696454E-2</v>
      </c>
      <c r="F768" s="39">
        <v>1827.3</v>
      </c>
      <c r="G768" s="73">
        <f t="shared" si="67"/>
        <v>1.6793747799999998</v>
      </c>
    </row>
    <row r="769" spans="2:7" ht="15.75">
      <c r="B769" s="49">
        <v>44761</v>
      </c>
      <c r="C769" s="50">
        <v>9.64</v>
      </c>
      <c r="D769" s="50">
        <v>9.0157961240000013</v>
      </c>
      <c r="E769" s="40">
        <f t="shared" si="68"/>
        <v>6.9234471078862603E-2</v>
      </c>
      <c r="F769" s="39">
        <v>5300.66</v>
      </c>
      <c r="G769" s="73">
        <f t="shared" si="67"/>
        <v>1.68843849</v>
      </c>
    </row>
    <row r="770" spans="2:7" ht="15.75">
      <c r="B770" s="49">
        <v>44760</v>
      </c>
      <c r="C770" s="50">
        <v>9.641</v>
      </c>
      <c r="D770" s="50">
        <v>9.0472278189999997</v>
      </c>
      <c r="E770" s="40">
        <f t="shared" si="68"/>
        <v>6.563028950735883E-2</v>
      </c>
      <c r="F770" s="39">
        <v>2988.57</v>
      </c>
      <c r="G770" s="73">
        <f t="shared" ref="G770:G833" si="69">SUM(F770:F789)/1000000</f>
        <v>1.6837162199999998</v>
      </c>
    </row>
    <row r="771" spans="2:7" ht="15.75">
      <c r="B771" s="49">
        <v>44757</v>
      </c>
      <c r="C771" s="50">
        <v>9.64</v>
      </c>
      <c r="D771" s="50">
        <v>9.1058571939999986</v>
      </c>
      <c r="E771" s="40">
        <f t="shared" si="68"/>
        <v>5.8659255753753525E-2</v>
      </c>
      <c r="F771" s="39">
        <v>96958.47</v>
      </c>
      <c r="G771" s="73">
        <f t="shared" si="69"/>
        <v>1.6821743999999998</v>
      </c>
    </row>
    <row r="772" spans="2:7" ht="15.75">
      <c r="B772" s="49">
        <v>44756</v>
      </c>
      <c r="C772" s="50">
        <v>9.6359999999999992</v>
      </c>
      <c r="D772" s="50">
        <v>9.0820595960000006</v>
      </c>
      <c r="E772" s="40">
        <f t="shared" si="68"/>
        <v>6.0992817559132773E-2</v>
      </c>
      <c r="F772" s="39">
        <v>39141.86</v>
      </c>
      <c r="G772" s="73">
        <f t="shared" si="69"/>
        <v>1.5922566899999999</v>
      </c>
    </row>
    <row r="773" spans="2:7" ht="15.75">
      <c r="B773" s="49">
        <v>44755</v>
      </c>
      <c r="C773" s="50">
        <v>9.64</v>
      </c>
      <c r="D773" s="50">
        <v>9.0815542709999999</v>
      </c>
      <c r="E773" s="40">
        <f t="shared" si="68"/>
        <v>6.1492307631005216E-2</v>
      </c>
      <c r="F773" s="39">
        <v>482</v>
      </c>
      <c r="G773" s="73">
        <f t="shared" si="69"/>
        <v>1.5605144</v>
      </c>
    </row>
    <row r="774" spans="2:7" ht="15.75">
      <c r="B774" s="49">
        <v>44754</v>
      </c>
      <c r="C774" s="50">
        <v>9.64</v>
      </c>
      <c r="D774" s="50">
        <v>9.1117301380000004</v>
      </c>
      <c r="E774" s="40">
        <f t="shared" si="68"/>
        <v>5.7976899447107044E-2</v>
      </c>
      <c r="F774" s="39">
        <v>192.8</v>
      </c>
      <c r="G774" s="73">
        <f t="shared" si="69"/>
        <v>1.5832672999999997</v>
      </c>
    </row>
    <row r="775" spans="2:7" ht="15.75">
      <c r="B775" s="49">
        <v>44753</v>
      </c>
      <c r="C775" s="50">
        <v>9.64</v>
      </c>
      <c r="D775" s="50">
        <v>9.0538746749999994</v>
      </c>
      <c r="E775" s="40">
        <f t="shared" si="68"/>
        <v>6.4737512505937289E-2</v>
      </c>
      <c r="F775" s="39">
        <v>29404.97</v>
      </c>
      <c r="G775" s="73">
        <f t="shared" si="69"/>
        <v>1.58950773</v>
      </c>
    </row>
    <row r="776" spans="2:7" ht="15.75">
      <c r="B776" s="49">
        <v>44750</v>
      </c>
      <c r="C776" s="50">
        <v>9.6579999999999995</v>
      </c>
      <c r="D776" s="50">
        <v>9.0811449089999989</v>
      </c>
      <c r="E776" s="40">
        <f t="shared" si="68"/>
        <v>6.3522286757950575E-2</v>
      </c>
      <c r="F776" s="39">
        <v>193.17</v>
      </c>
      <c r="G776" s="73">
        <f t="shared" si="69"/>
        <v>1.5875795199999998</v>
      </c>
    </row>
    <row r="777" spans="2:7" ht="15.75">
      <c r="B777" s="49">
        <v>44749</v>
      </c>
      <c r="C777" s="50">
        <v>9.6590000000000007</v>
      </c>
      <c r="D777" s="50">
        <v>9.1237306559999993</v>
      </c>
      <c r="E777" s="40">
        <f t="shared" si="68"/>
        <v>5.8667815193338191E-2</v>
      </c>
      <c r="F777" s="39">
        <v>7534</v>
      </c>
      <c r="G777" s="73">
        <f t="shared" si="69"/>
        <v>1.59099065</v>
      </c>
    </row>
    <row r="778" spans="2:7" ht="15.75">
      <c r="B778" s="49">
        <v>44748</v>
      </c>
      <c r="C778" s="50">
        <v>9.6590000000000007</v>
      </c>
      <c r="D778" s="50">
        <v>9.1608977829999994</v>
      </c>
      <c r="E778" s="40">
        <f t="shared" si="68"/>
        <v>5.4372642157882956E-2</v>
      </c>
      <c r="F778" s="39">
        <v>8761.91</v>
      </c>
      <c r="G778" s="73">
        <f t="shared" si="69"/>
        <v>1.61007097</v>
      </c>
    </row>
    <row r="779" spans="2:7" ht="15.75">
      <c r="B779" s="49">
        <v>44747</v>
      </c>
      <c r="C779" s="50">
        <v>9.5040000000000013</v>
      </c>
      <c r="D779" s="50">
        <v>9.1420757689999999</v>
      </c>
      <c r="E779" s="40">
        <f t="shared" si="68"/>
        <v>3.9588846137903921E-2</v>
      </c>
      <c r="F779" s="39">
        <v>1045.43</v>
      </c>
      <c r="G779" s="73">
        <f t="shared" si="69"/>
        <v>1.6193947699999998</v>
      </c>
    </row>
    <row r="780" spans="2:7" ht="15.75">
      <c r="B780" s="49">
        <v>44746</v>
      </c>
      <c r="C780" s="50">
        <v>9.5040000000000013</v>
      </c>
      <c r="D780" s="50">
        <v>9.1920773269999998</v>
      </c>
      <c r="E780" s="40">
        <f t="shared" si="68"/>
        <v>3.3933860856869336E-2</v>
      </c>
      <c r="F780" s="39">
        <v>475</v>
      </c>
      <c r="G780" s="73">
        <f t="shared" si="69"/>
        <v>1.6221942000000003</v>
      </c>
    </row>
    <row r="781" spans="2:7" ht="15.75">
      <c r="B781" s="49">
        <v>44743</v>
      </c>
      <c r="C781" s="50">
        <v>9.504999999999999</v>
      </c>
      <c r="D781" s="50">
        <v>9.1722438129999997</v>
      </c>
      <c r="E781" s="40">
        <f t="shared" si="68"/>
        <v>3.6278602464576704E-2</v>
      </c>
      <c r="F781" s="39">
        <v>3037.24</v>
      </c>
      <c r="G781" s="73">
        <f t="shared" si="69"/>
        <v>1.6503145200000002</v>
      </c>
    </row>
    <row r="782" spans="2:7" ht="15.75">
      <c r="B782" s="49">
        <v>44742</v>
      </c>
      <c r="C782" s="50">
        <v>9.6449999999999996</v>
      </c>
      <c r="D782" s="50">
        <v>9.1866495420000014</v>
      </c>
      <c r="E782" s="40">
        <f t="shared" si="68"/>
        <v>4.9893103672289607E-2</v>
      </c>
      <c r="F782" s="39">
        <v>1252.67</v>
      </c>
      <c r="G782" s="73">
        <f t="shared" si="69"/>
        <v>1.64776228</v>
      </c>
    </row>
    <row r="783" spans="2:7" ht="15.75">
      <c r="B783" s="49">
        <v>44741</v>
      </c>
      <c r="C783" s="50">
        <v>9.625</v>
      </c>
      <c r="D783" s="50">
        <v>9.3079454549999987</v>
      </c>
      <c r="E783" s="40">
        <f t="shared" si="68"/>
        <v>3.4062785018759145E-2</v>
      </c>
      <c r="F783" s="39">
        <v>865.87</v>
      </c>
      <c r="G783" s="73">
        <f t="shared" si="69"/>
        <v>1.6489984500000001</v>
      </c>
    </row>
    <row r="784" spans="2:7" ht="15.75">
      <c r="B784" s="49">
        <v>44740</v>
      </c>
      <c r="C784" s="50">
        <v>9.620000000000001</v>
      </c>
      <c r="D784" s="50">
        <v>9.3087335339999999</v>
      </c>
      <c r="E784" s="40">
        <f t="shared" si="68"/>
        <v>3.3438111088163192E-2</v>
      </c>
      <c r="F784" s="39">
        <v>612523.69999999995</v>
      </c>
      <c r="G784" s="73">
        <f t="shared" si="69"/>
        <v>1.6523812000000002</v>
      </c>
    </row>
    <row r="785" spans="2:7" ht="15.75">
      <c r="B785" s="49">
        <v>44739</v>
      </c>
      <c r="C785" s="50">
        <v>9.61</v>
      </c>
      <c r="D785" s="50">
        <v>9.3589777470000008</v>
      </c>
      <c r="E785" s="40">
        <f t="shared" si="68"/>
        <v>2.6821546090379789E-2</v>
      </c>
      <c r="F785" s="39">
        <v>865754.1</v>
      </c>
      <c r="G785" s="73">
        <f t="shared" si="69"/>
        <v>1.0504528499999999</v>
      </c>
    </row>
    <row r="786" spans="2:7" ht="15.75">
      <c r="B786" s="49">
        <v>44736</v>
      </c>
      <c r="C786" s="50">
        <v>9.61</v>
      </c>
      <c r="D786" s="50">
        <v>9.3594464689999999</v>
      </c>
      <c r="E786" s="40">
        <f t="shared" ref="E786:E849" si="70">C786/D786-1</f>
        <v>2.6770122766327509E-2</v>
      </c>
      <c r="F786" s="39">
        <v>1249.3</v>
      </c>
      <c r="G786" s="73">
        <f t="shared" si="69"/>
        <v>0.21117965999999996</v>
      </c>
    </row>
    <row r="787" spans="2:7" ht="15.75">
      <c r="B787" s="49">
        <v>44735</v>
      </c>
      <c r="C787" s="50">
        <v>9.6440000000000001</v>
      </c>
      <c r="D787" s="50">
        <v>9.3937383479999994</v>
      </c>
      <c r="E787" s="40">
        <f t="shared" si="70"/>
        <v>2.6641326671961618E-2</v>
      </c>
      <c r="F787" s="39">
        <v>385.76</v>
      </c>
      <c r="G787" s="73">
        <f t="shared" si="69"/>
        <v>0.21184372999999998</v>
      </c>
    </row>
    <row r="788" spans="2:7" ht="15.75">
      <c r="B788" s="49">
        <v>44734</v>
      </c>
      <c r="C788" s="50">
        <v>9.6449999999999996</v>
      </c>
      <c r="D788" s="50">
        <v>9.3564166689999997</v>
      </c>
      <c r="E788" s="40">
        <f t="shared" si="70"/>
        <v>3.0843360359970262E-2</v>
      </c>
      <c r="F788" s="39">
        <v>10891.01</v>
      </c>
      <c r="G788" s="73">
        <f t="shared" si="69"/>
        <v>0.21174340999999997</v>
      </c>
    </row>
    <row r="789" spans="2:7" ht="15.75">
      <c r="B789" s="49">
        <v>44733</v>
      </c>
      <c r="C789" s="50">
        <v>9.6449999999999996</v>
      </c>
      <c r="D789" s="50">
        <v>9.3505780650000005</v>
      </c>
      <c r="E789" s="40">
        <f t="shared" si="70"/>
        <v>3.1487030315488829E-2</v>
      </c>
      <c r="F789" s="39">
        <v>578.39</v>
      </c>
      <c r="G789" s="73">
        <f t="shared" si="69"/>
        <v>0.20123616</v>
      </c>
    </row>
    <row r="790" spans="2:7" ht="15.75">
      <c r="B790" s="49">
        <v>44732</v>
      </c>
      <c r="C790" s="50">
        <v>9.6449999999999996</v>
      </c>
      <c r="D790" s="50">
        <v>9.3740943019999996</v>
      </c>
      <c r="E790" s="40">
        <f t="shared" si="70"/>
        <v>2.8899399693707029E-2</v>
      </c>
      <c r="F790" s="39">
        <v>1446.75</v>
      </c>
      <c r="G790" s="73">
        <f t="shared" si="69"/>
        <v>0.20267260999999998</v>
      </c>
    </row>
    <row r="791" spans="2:7" ht="15.75">
      <c r="B791" s="49">
        <v>44729</v>
      </c>
      <c r="C791" s="50">
        <v>9.6440000000000001</v>
      </c>
      <c r="D791" s="50">
        <v>9.4006075159999991</v>
      </c>
      <c r="E791" s="40">
        <f t="shared" si="70"/>
        <v>2.5891144118690423E-2</v>
      </c>
      <c r="F791" s="39">
        <v>7040.76</v>
      </c>
      <c r="G791" s="73">
        <f t="shared" si="69"/>
        <v>0.20266496000000001</v>
      </c>
    </row>
    <row r="792" spans="2:7" ht="15.75">
      <c r="B792" s="49">
        <v>44727</v>
      </c>
      <c r="C792" s="50">
        <v>9.7459999999999987</v>
      </c>
      <c r="D792" s="50">
        <v>9.3853403349999986</v>
      </c>
      <c r="E792" s="40">
        <f t="shared" si="70"/>
        <v>3.8427979394100475E-2</v>
      </c>
      <c r="F792" s="39">
        <v>7399.57</v>
      </c>
      <c r="G792" s="73">
        <f t="shared" si="69"/>
        <v>0.19572012999999996</v>
      </c>
    </row>
    <row r="793" spans="2:7" ht="15.75">
      <c r="B793" s="49">
        <v>44726</v>
      </c>
      <c r="C793" s="50">
        <v>9.7409999999999997</v>
      </c>
      <c r="D793" s="50">
        <v>9.3147867289999997</v>
      </c>
      <c r="E793" s="40">
        <f t="shared" si="70"/>
        <v>4.5756632266529262E-2</v>
      </c>
      <c r="F793" s="39">
        <v>23234.9</v>
      </c>
      <c r="G793" s="73">
        <f t="shared" si="69"/>
        <v>0.19247737000000001</v>
      </c>
    </row>
    <row r="794" spans="2:7" ht="15.75">
      <c r="B794" s="49">
        <v>44725</v>
      </c>
      <c r="C794" s="50">
        <v>9.7459999999999987</v>
      </c>
      <c r="D794" s="50">
        <v>9.3290922839999997</v>
      </c>
      <c r="E794" s="40">
        <f t="shared" si="70"/>
        <v>4.468899045141006E-2</v>
      </c>
      <c r="F794" s="39">
        <v>6433.23</v>
      </c>
      <c r="G794" s="73">
        <f t="shared" si="69"/>
        <v>0.16943429000000002</v>
      </c>
    </row>
    <row r="795" spans="2:7" ht="15.75">
      <c r="B795" s="49">
        <v>44722</v>
      </c>
      <c r="C795" s="50">
        <v>9.7439999999999998</v>
      </c>
      <c r="D795" s="50">
        <v>9.3448779070000008</v>
      </c>
      <c r="E795" s="40">
        <f t="shared" si="70"/>
        <v>4.2710252287087469E-2</v>
      </c>
      <c r="F795" s="39">
        <v>27476.76</v>
      </c>
      <c r="G795" s="73">
        <f t="shared" si="69"/>
        <v>0.17309305</v>
      </c>
    </row>
    <row r="796" spans="2:7" ht="15.75">
      <c r="B796" s="49">
        <v>44721</v>
      </c>
      <c r="C796" s="50">
        <v>9.7459999999999987</v>
      </c>
      <c r="D796" s="50">
        <v>9.3497251810000002</v>
      </c>
      <c r="E796" s="40">
        <f t="shared" si="70"/>
        <v>4.2383579338276967E-2</v>
      </c>
      <c r="F796" s="39">
        <v>3604.3</v>
      </c>
      <c r="G796" s="73">
        <f t="shared" si="69"/>
        <v>0.16668455999999998</v>
      </c>
    </row>
    <row r="797" spans="2:7" ht="15.75">
      <c r="B797" s="49">
        <v>44720</v>
      </c>
      <c r="C797" s="50">
        <v>9.7489999999999988</v>
      </c>
      <c r="D797" s="50">
        <v>9.3100480899999987</v>
      </c>
      <c r="E797" s="40">
        <f t="shared" si="70"/>
        <v>4.714818932798881E-2</v>
      </c>
      <c r="F797" s="39">
        <v>26614.32</v>
      </c>
      <c r="G797" s="73">
        <f t="shared" si="69"/>
        <v>0.24227493</v>
      </c>
    </row>
    <row r="798" spans="2:7" ht="15.75">
      <c r="B798" s="49">
        <v>44719</v>
      </c>
      <c r="C798" s="50">
        <v>9.7480000000000011</v>
      </c>
      <c r="D798" s="50">
        <v>9.3004332860000005</v>
      </c>
      <c r="E798" s="40">
        <f t="shared" si="70"/>
        <v>4.812321106305073E-2</v>
      </c>
      <c r="F798" s="39">
        <v>18085.71</v>
      </c>
      <c r="G798" s="73">
        <f t="shared" si="69"/>
        <v>0.21604253000000001</v>
      </c>
    </row>
    <row r="799" spans="2:7" ht="15.75">
      <c r="B799" s="49">
        <v>44718</v>
      </c>
      <c r="C799" s="50">
        <v>9.7489999999999988</v>
      </c>
      <c r="D799" s="50">
        <v>9.3125952430000005</v>
      </c>
      <c r="E799" s="40">
        <f t="shared" si="70"/>
        <v>4.6861776509403263E-2</v>
      </c>
      <c r="F799" s="39">
        <v>3844.86</v>
      </c>
      <c r="G799" s="73">
        <f t="shared" si="69"/>
        <v>0.19910846000000004</v>
      </c>
    </row>
    <row r="800" spans="2:7" ht="15.75">
      <c r="B800" s="49">
        <v>44715</v>
      </c>
      <c r="C800" s="50">
        <v>9.7480000000000011</v>
      </c>
      <c r="D800" s="50">
        <v>9.3052666160000008</v>
      </c>
      <c r="E800" s="40">
        <f t="shared" si="70"/>
        <v>4.7578796209744256E-2</v>
      </c>
      <c r="F800" s="39">
        <v>28595.32</v>
      </c>
      <c r="G800" s="73">
        <f t="shared" si="69"/>
        <v>0.20024182000000001</v>
      </c>
    </row>
    <row r="801" spans="2:7" ht="15.75">
      <c r="B801" s="49">
        <v>44714</v>
      </c>
      <c r="C801" s="50">
        <v>9.6999999999999993</v>
      </c>
      <c r="D801" s="50">
        <v>9.2850802380000008</v>
      </c>
      <c r="E801" s="40">
        <f t="shared" si="70"/>
        <v>4.4686717978149826E-2</v>
      </c>
      <c r="F801" s="39">
        <v>485</v>
      </c>
      <c r="G801" s="73">
        <f t="shared" si="69"/>
        <v>0.19892783000000003</v>
      </c>
    </row>
    <row r="802" spans="2:7" ht="15.75">
      <c r="B802" s="49">
        <v>44713</v>
      </c>
      <c r="C802" s="50">
        <v>9.6999999999999993</v>
      </c>
      <c r="D802" s="50">
        <v>9.2797403030000005</v>
      </c>
      <c r="E802" s="40">
        <f t="shared" si="70"/>
        <v>4.5287872642743476E-2</v>
      </c>
      <c r="F802" s="39">
        <v>2488.84</v>
      </c>
      <c r="G802" s="73">
        <f t="shared" si="69"/>
        <v>0.21149583000000002</v>
      </c>
    </row>
    <row r="803" spans="2:7" ht="15.75">
      <c r="B803" s="49">
        <v>44712</v>
      </c>
      <c r="C803" s="50">
        <v>9.7850000000000001</v>
      </c>
      <c r="D803" s="50">
        <v>9.2828848920000002</v>
      </c>
      <c r="E803" s="40">
        <f t="shared" si="70"/>
        <v>5.409041627056288E-2</v>
      </c>
      <c r="F803" s="39">
        <v>4248.62</v>
      </c>
      <c r="G803" s="73">
        <f t="shared" si="69"/>
        <v>0.20948265000000005</v>
      </c>
    </row>
    <row r="804" spans="2:7" ht="15.75">
      <c r="B804" s="49">
        <v>44711</v>
      </c>
      <c r="C804" s="50">
        <v>9.6489999999999991</v>
      </c>
      <c r="D804" s="50">
        <v>9.3977090759999999</v>
      </c>
      <c r="E804" s="40">
        <f t="shared" si="70"/>
        <v>2.6739593869930411E-2</v>
      </c>
      <c r="F804" s="39">
        <v>10595.35</v>
      </c>
      <c r="G804" s="73">
        <f t="shared" si="69"/>
        <v>0.20542603000000006</v>
      </c>
    </row>
    <row r="805" spans="2:7" ht="15.75">
      <c r="B805" s="49">
        <v>44708</v>
      </c>
      <c r="C805" s="50">
        <v>9.5969999999999995</v>
      </c>
      <c r="D805" s="50">
        <v>9.3978991250000004</v>
      </c>
      <c r="E805" s="40">
        <f t="shared" si="70"/>
        <v>2.1185679091868304E-2</v>
      </c>
      <c r="F805" s="39">
        <v>26480.91</v>
      </c>
      <c r="G805" s="73">
        <f t="shared" si="69"/>
        <v>0.19511917000000001</v>
      </c>
    </row>
    <row r="806" spans="2:7" ht="15.75">
      <c r="B806" s="49">
        <v>44707</v>
      </c>
      <c r="C806" s="50">
        <v>9.5939999999999994</v>
      </c>
      <c r="D806" s="50">
        <v>9.4294936190000005</v>
      </c>
      <c r="E806" s="40">
        <f t="shared" si="70"/>
        <v>1.7445940115864422E-2</v>
      </c>
      <c r="F806" s="39">
        <v>1913.37</v>
      </c>
      <c r="G806" s="73">
        <f t="shared" si="69"/>
        <v>0.16988610999999998</v>
      </c>
    </row>
    <row r="807" spans="2:7" ht="15.75">
      <c r="B807" s="49">
        <v>44706</v>
      </c>
      <c r="C807" s="50">
        <v>9.5939999999999994</v>
      </c>
      <c r="D807" s="50">
        <v>9.3688190930000008</v>
      </c>
      <c r="E807" s="40">
        <f t="shared" si="70"/>
        <v>2.4035143038277251E-2</v>
      </c>
      <c r="F807" s="39">
        <v>285.44</v>
      </c>
      <c r="G807" s="73">
        <f t="shared" si="69"/>
        <v>0.17025644000000001</v>
      </c>
    </row>
    <row r="808" spans="2:7" ht="15.75">
      <c r="B808" s="49">
        <v>44705</v>
      </c>
      <c r="C808" s="50">
        <v>9.5939999999999994</v>
      </c>
      <c r="D808" s="50">
        <v>9.3912387610000003</v>
      </c>
      <c r="E808" s="40">
        <f t="shared" si="70"/>
        <v>2.1590467898870536E-2</v>
      </c>
      <c r="F808" s="39">
        <v>383.76</v>
      </c>
      <c r="G808" s="73">
        <f t="shared" si="69"/>
        <v>0.17129578000000001</v>
      </c>
    </row>
    <row r="809" spans="2:7" ht="15.75">
      <c r="B809" s="49">
        <v>44704</v>
      </c>
      <c r="C809" s="50">
        <v>9.5950000000000006</v>
      </c>
      <c r="D809" s="50">
        <v>9.4083727229999994</v>
      </c>
      <c r="E809" s="40">
        <f t="shared" si="70"/>
        <v>1.9836297146664572E-2</v>
      </c>
      <c r="F809" s="39">
        <v>2014.84</v>
      </c>
      <c r="G809" s="73">
        <f t="shared" si="69"/>
        <v>0.17433593999999999</v>
      </c>
    </row>
    <row r="810" spans="2:7" ht="15.75">
      <c r="B810" s="49">
        <v>44701</v>
      </c>
      <c r="C810" s="50">
        <v>9.5939999999999994</v>
      </c>
      <c r="D810" s="50">
        <v>9.4008287609999996</v>
      </c>
      <c r="E810" s="40">
        <f t="shared" si="70"/>
        <v>2.0548320144005094E-2</v>
      </c>
      <c r="F810" s="39">
        <v>1439.1</v>
      </c>
      <c r="G810" s="73">
        <f t="shared" si="69"/>
        <v>0.17280403000000003</v>
      </c>
    </row>
    <row r="811" spans="2:7" ht="15.75">
      <c r="B811" s="49">
        <v>44700</v>
      </c>
      <c r="C811" s="50">
        <v>9.593</v>
      </c>
      <c r="D811" s="50">
        <v>9.4311090540000002</v>
      </c>
      <c r="E811" s="40">
        <f t="shared" si="70"/>
        <v>1.7165631854435759E-2</v>
      </c>
      <c r="F811" s="39">
        <v>95.93</v>
      </c>
      <c r="G811" s="73">
        <f t="shared" si="69"/>
        <v>0.17174810999999998</v>
      </c>
    </row>
    <row r="812" spans="2:7" ht="15.75">
      <c r="B812" s="49">
        <v>44699</v>
      </c>
      <c r="C812" s="50">
        <v>9.5890000000000004</v>
      </c>
      <c r="D812" s="50">
        <v>9.3800272010000008</v>
      </c>
      <c r="E812" s="40">
        <f t="shared" si="70"/>
        <v>2.2278485394767511E-2</v>
      </c>
      <c r="F812" s="39">
        <v>4156.8100000000004</v>
      </c>
      <c r="G812" s="73">
        <f t="shared" si="69"/>
        <v>0.17841932000000002</v>
      </c>
    </row>
    <row r="813" spans="2:7" ht="15.75">
      <c r="B813" s="49">
        <v>44698</v>
      </c>
      <c r="C813" s="50">
        <v>9.5890000000000004</v>
      </c>
      <c r="D813" s="50">
        <v>9.4164578260000003</v>
      </c>
      <c r="E813" s="40">
        <f t="shared" si="70"/>
        <v>1.8323469099345457E-2</v>
      </c>
      <c r="F813" s="39">
        <v>191.82</v>
      </c>
      <c r="G813" s="73">
        <f t="shared" si="69"/>
        <v>0.18058542000000002</v>
      </c>
    </row>
    <row r="814" spans="2:7" ht="15.75">
      <c r="B814" s="49">
        <v>44697</v>
      </c>
      <c r="C814" s="50">
        <v>9.5939999999999994</v>
      </c>
      <c r="D814" s="50">
        <v>9.3790208219999993</v>
      </c>
      <c r="E814" s="40">
        <f t="shared" si="70"/>
        <v>2.2921281664684212E-2</v>
      </c>
      <c r="F814" s="39">
        <v>10091.99</v>
      </c>
      <c r="G814" s="73">
        <f t="shared" si="69"/>
        <v>0.18049059000000001</v>
      </c>
    </row>
    <row r="815" spans="2:7" ht="15.75">
      <c r="B815" s="49">
        <v>44694</v>
      </c>
      <c r="C815" s="50">
        <v>9.5960000000000001</v>
      </c>
      <c r="D815" s="50">
        <v>9.3293645450000007</v>
      </c>
      <c r="E815" s="40">
        <f t="shared" si="70"/>
        <v>2.8580237562150002E-2</v>
      </c>
      <c r="F815" s="39">
        <v>21068.27</v>
      </c>
      <c r="G815" s="73">
        <f t="shared" si="69"/>
        <v>0.17197351</v>
      </c>
    </row>
    <row r="816" spans="2:7" ht="15.75">
      <c r="B816" s="49">
        <v>44693</v>
      </c>
      <c r="C816" s="50">
        <v>9.5969999999999995</v>
      </c>
      <c r="D816" s="50">
        <v>9.293373034</v>
      </c>
      <c r="E816" s="40">
        <f t="shared" si="70"/>
        <v>3.2671341706522972E-2</v>
      </c>
      <c r="F816" s="39">
        <v>79194.67</v>
      </c>
      <c r="G816" s="73">
        <f t="shared" si="69"/>
        <v>8.1540902400000004</v>
      </c>
    </row>
    <row r="817" spans="2:7" ht="15.75">
      <c r="B817" s="49">
        <v>44692</v>
      </c>
      <c r="C817" s="50">
        <v>9.5960000000000001</v>
      </c>
      <c r="D817" s="50">
        <v>9.281694249000001</v>
      </c>
      <c r="E817" s="40">
        <f t="shared" si="70"/>
        <v>3.3862971842006262E-2</v>
      </c>
      <c r="F817" s="39">
        <v>381.92</v>
      </c>
      <c r="G817" s="73">
        <f t="shared" si="69"/>
        <v>8.0769030799999992</v>
      </c>
    </row>
    <row r="818" spans="2:7" ht="15.75">
      <c r="B818" s="49">
        <v>44691</v>
      </c>
      <c r="C818" s="50">
        <v>9.5969999999999995</v>
      </c>
      <c r="D818" s="50">
        <v>9.2669013640000006</v>
      </c>
      <c r="E818" s="40">
        <f t="shared" si="70"/>
        <v>3.5621252782765511E-2</v>
      </c>
      <c r="F818" s="39">
        <v>1151.6400000000001</v>
      </c>
      <c r="G818" s="73">
        <f t="shared" si="69"/>
        <v>8.0827611600000004</v>
      </c>
    </row>
    <row r="819" spans="2:7" ht="15.75">
      <c r="B819" s="49">
        <v>44690</v>
      </c>
      <c r="C819" s="50">
        <v>9.5969999999999995</v>
      </c>
      <c r="D819" s="50">
        <v>9.2804170170000013</v>
      </c>
      <c r="E819" s="40">
        <f t="shared" si="70"/>
        <v>3.4113012639418683E-2</v>
      </c>
      <c r="F819" s="39">
        <v>4978.22</v>
      </c>
      <c r="G819" s="73">
        <f t="shared" si="69"/>
        <v>8.081705509999999</v>
      </c>
    </row>
    <row r="820" spans="2:7" ht="15.75">
      <c r="B820" s="49">
        <v>44687</v>
      </c>
      <c r="C820" s="50">
        <v>9.5969999999999995</v>
      </c>
      <c r="D820" s="50">
        <v>9.2624141050000013</v>
      </c>
      <c r="E820" s="40">
        <f t="shared" si="70"/>
        <v>3.612296872144638E-2</v>
      </c>
      <c r="F820" s="39">
        <v>27281.33</v>
      </c>
      <c r="G820" s="73">
        <f t="shared" si="69"/>
        <v>8.076823280000001</v>
      </c>
    </row>
    <row r="821" spans="2:7" ht="15.75">
      <c r="B821" s="49">
        <v>44686</v>
      </c>
      <c r="C821" s="50">
        <v>9.5969999999999995</v>
      </c>
      <c r="D821" s="50">
        <v>9.285062786000001</v>
      </c>
      <c r="E821" s="40">
        <f t="shared" si="70"/>
        <v>3.3595595548404633E-2</v>
      </c>
      <c r="F821" s="39">
        <v>13053</v>
      </c>
      <c r="G821" s="73">
        <f t="shared" si="69"/>
        <v>8.0497339300000004</v>
      </c>
    </row>
    <row r="822" spans="2:7" ht="15.75">
      <c r="B822" s="49">
        <v>44685</v>
      </c>
      <c r="C822" s="50">
        <v>9.5969999999999995</v>
      </c>
      <c r="D822" s="50">
        <v>9.3144703140000011</v>
      </c>
      <c r="E822" s="40">
        <f t="shared" si="70"/>
        <v>3.033234059218004E-2</v>
      </c>
      <c r="F822" s="39">
        <v>475.66</v>
      </c>
      <c r="G822" s="73">
        <f t="shared" si="69"/>
        <v>8.0378329300000004</v>
      </c>
    </row>
    <row r="823" spans="2:7" ht="15.75">
      <c r="B823" s="49">
        <v>44684</v>
      </c>
      <c r="C823" s="50">
        <v>9.6</v>
      </c>
      <c r="D823" s="50">
        <v>9.2648404150000001</v>
      </c>
      <c r="E823" s="40">
        <f t="shared" si="70"/>
        <v>3.6175429903505751E-2</v>
      </c>
      <c r="F823" s="39">
        <v>192</v>
      </c>
      <c r="G823" s="73">
        <f t="shared" si="69"/>
        <v>8.0385092700000005</v>
      </c>
    </row>
    <row r="824" spans="2:7" ht="15.75">
      <c r="B824" s="49">
        <v>44683</v>
      </c>
      <c r="C824" s="50">
        <v>9.6</v>
      </c>
      <c r="D824" s="50">
        <v>9.261606446</v>
      </c>
      <c r="E824" s="40">
        <f t="shared" si="70"/>
        <v>3.6537241781219087E-2</v>
      </c>
      <c r="F824" s="39">
        <v>288.49</v>
      </c>
      <c r="G824" s="73">
        <f t="shared" si="69"/>
        <v>8.0453565100000013</v>
      </c>
    </row>
    <row r="825" spans="2:7" ht="15.75">
      <c r="B825" s="49">
        <v>44680</v>
      </c>
      <c r="C825" s="50">
        <v>9.6449999999999996</v>
      </c>
      <c r="D825" s="50">
        <v>9.2680597640000002</v>
      </c>
      <c r="E825" s="40">
        <f t="shared" si="70"/>
        <v>4.0670889657417941E-2</v>
      </c>
      <c r="F825" s="39">
        <v>1247.8499999999999</v>
      </c>
      <c r="G825" s="73">
        <f t="shared" si="69"/>
        <v>8.0460361799999998</v>
      </c>
    </row>
    <row r="826" spans="2:7" ht="15.75">
      <c r="B826" s="49">
        <v>44679</v>
      </c>
      <c r="C826" s="50">
        <v>9.5790000000000006</v>
      </c>
      <c r="D826" s="50">
        <v>9.3750747270000012</v>
      </c>
      <c r="E826" s="40">
        <f t="shared" si="70"/>
        <v>2.1751855738568082E-2</v>
      </c>
      <c r="F826" s="39">
        <v>2283.6999999999998</v>
      </c>
      <c r="G826" s="73">
        <f t="shared" si="69"/>
        <v>8.0449823300000016</v>
      </c>
    </row>
    <row r="827" spans="2:7" ht="15.75">
      <c r="B827" s="49">
        <v>44678</v>
      </c>
      <c r="C827" s="50">
        <v>9.6129999999999995</v>
      </c>
      <c r="D827" s="50">
        <v>9.3622618339999999</v>
      </c>
      <c r="E827" s="40">
        <f t="shared" si="70"/>
        <v>2.678179380643031E-2</v>
      </c>
      <c r="F827" s="39">
        <v>1324.78</v>
      </c>
      <c r="G827" s="73">
        <f t="shared" si="69"/>
        <v>8.0452905500000007</v>
      </c>
    </row>
    <row r="828" spans="2:7" ht="15.75">
      <c r="B828" s="49">
        <v>44677</v>
      </c>
      <c r="C828" s="50">
        <v>9.6140000000000008</v>
      </c>
      <c r="D828" s="50">
        <v>9.3403863979999997</v>
      </c>
      <c r="E828" s="40">
        <f t="shared" si="70"/>
        <v>2.9293606317891463E-2</v>
      </c>
      <c r="F828" s="39">
        <v>3423.92</v>
      </c>
      <c r="G828" s="73">
        <f t="shared" si="69"/>
        <v>8.0441595500000016</v>
      </c>
    </row>
    <row r="829" spans="2:7" ht="15.75">
      <c r="B829" s="49">
        <v>44676</v>
      </c>
      <c r="C829" s="50">
        <v>9.6590000000000007</v>
      </c>
      <c r="D829" s="50">
        <v>9.3714349109999997</v>
      </c>
      <c r="E829" s="40">
        <f t="shared" si="70"/>
        <v>3.0685278373161706E-2</v>
      </c>
      <c r="F829" s="39">
        <v>482.93</v>
      </c>
      <c r="G829" s="73">
        <f t="shared" si="69"/>
        <v>8.0419966300000016</v>
      </c>
    </row>
    <row r="830" spans="2:7" ht="15.75">
      <c r="B830" s="49">
        <v>44673</v>
      </c>
      <c r="C830" s="50">
        <v>9.6579999999999995</v>
      </c>
      <c r="D830" s="50">
        <v>9.3340121819999986</v>
      </c>
      <c r="E830" s="40">
        <f t="shared" si="70"/>
        <v>3.4710455877140278E-2</v>
      </c>
      <c r="F830" s="39">
        <v>383.18</v>
      </c>
      <c r="G830" s="73">
        <f t="shared" si="69"/>
        <v>8.0417072000000012</v>
      </c>
    </row>
    <row r="831" spans="2:7" ht="15.75">
      <c r="B831" s="49">
        <v>44671</v>
      </c>
      <c r="C831" s="50">
        <v>9.6989999999999998</v>
      </c>
      <c r="D831" s="50">
        <v>9.3403371390000007</v>
      </c>
      <c r="E831" s="40">
        <f t="shared" si="70"/>
        <v>3.8399348509854603E-2</v>
      </c>
      <c r="F831" s="39">
        <v>6767.14</v>
      </c>
      <c r="G831" s="73">
        <f t="shared" si="69"/>
        <v>8.0467457300000014</v>
      </c>
    </row>
    <row r="832" spans="2:7" ht="15.75">
      <c r="B832" s="49">
        <v>44670</v>
      </c>
      <c r="C832" s="50">
        <v>9.7210000000000001</v>
      </c>
      <c r="D832" s="50">
        <v>9.3429939920000002</v>
      </c>
      <c r="E832" s="40">
        <f t="shared" si="70"/>
        <v>4.045876603620524E-2</v>
      </c>
      <c r="F832" s="39">
        <v>6322.91</v>
      </c>
      <c r="G832" s="73">
        <f t="shared" si="69"/>
        <v>8.0411543400000003</v>
      </c>
    </row>
    <row r="833" spans="2:7" ht="15.75">
      <c r="B833" s="49">
        <v>44669</v>
      </c>
      <c r="C833" s="50">
        <v>9.6989999999999998</v>
      </c>
      <c r="D833" s="50">
        <v>9.3307252340000009</v>
      </c>
      <c r="E833" s="40">
        <f t="shared" si="70"/>
        <v>3.946903984033856E-2</v>
      </c>
      <c r="F833" s="39">
        <v>96.99</v>
      </c>
      <c r="G833" s="73">
        <f t="shared" si="69"/>
        <v>8.0360071800000021</v>
      </c>
    </row>
    <row r="834" spans="2:7" ht="15.75">
      <c r="B834" s="49">
        <v>44665</v>
      </c>
      <c r="C834" s="50">
        <v>9.7489999999999988</v>
      </c>
      <c r="D834" s="50">
        <v>9.2827167810000013</v>
      </c>
      <c r="E834" s="40">
        <f t="shared" si="70"/>
        <v>5.0231330977843935E-2</v>
      </c>
      <c r="F834" s="39">
        <v>1574.91</v>
      </c>
      <c r="G834" s="73">
        <f t="shared" ref="G834:G897" si="71">SUM(F834:F853)/1000000</f>
        <v>8.0409074400000016</v>
      </c>
    </row>
    <row r="835" spans="2:7" ht="15.75">
      <c r="B835" s="49">
        <v>44664</v>
      </c>
      <c r="C835" s="50">
        <v>9.9879999999999995</v>
      </c>
      <c r="D835" s="50">
        <v>9.3004691899999994</v>
      </c>
      <c r="E835" s="40">
        <f t="shared" si="70"/>
        <v>7.3924314564607574E-2</v>
      </c>
      <c r="F835" s="39">
        <v>8003185</v>
      </c>
      <c r="G835" s="73">
        <f t="shared" si="71"/>
        <v>8.0399152800000007</v>
      </c>
    </row>
    <row r="836" spans="2:7" ht="15.75">
      <c r="B836" s="49">
        <v>44663</v>
      </c>
      <c r="C836" s="50">
        <v>9.5500000000000007</v>
      </c>
      <c r="D836" s="50">
        <v>9.2665217420000001</v>
      </c>
      <c r="E836" s="40">
        <f t="shared" si="70"/>
        <v>3.0591657354576807E-2</v>
      </c>
      <c r="F836" s="39">
        <v>2007.51</v>
      </c>
      <c r="G836" s="73">
        <f t="shared" si="71"/>
        <v>3.8649209999999996E-2</v>
      </c>
    </row>
    <row r="837" spans="2:7" ht="15.75">
      <c r="B837" s="49">
        <v>44662</v>
      </c>
      <c r="C837" s="50">
        <v>9.6</v>
      </c>
      <c r="D837" s="50">
        <v>9.269845664</v>
      </c>
      <c r="E837" s="40">
        <f t="shared" si="70"/>
        <v>3.5615947445832186E-2</v>
      </c>
      <c r="F837" s="39">
        <v>6240</v>
      </c>
      <c r="G837" s="73">
        <f t="shared" si="71"/>
        <v>3.7915570000000003E-2</v>
      </c>
    </row>
    <row r="838" spans="2:7" ht="15.75">
      <c r="B838" s="49">
        <v>44659</v>
      </c>
      <c r="C838" s="50">
        <v>9.5990000000000002</v>
      </c>
      <c r="D838" s="50">
        <v>9.3185958539999998</v>
      </c>
      <c r="E838" s="40">
        <f t="shared" si="70"/>
        <v>3.0090815225089607E-2</v>
      </c>
      <c r="F838" s="39">
        <v>95.99</v>
      </c>
      <c r="G838" s="73">
        <f t="shared" si="71"/>
        <v>3.2361500000000001E-2</v>
      </c>
    </row>
    <row r="839" spans="2:7" ht="15.75">
      <c r="B839" s="49">
        <v>44658</v>
      </c>
      <c r="C839" s="50">
        <v>9.5990000000000002</v>
      </c>
      <c r="D839" s="50">
        <v>9.3605143569999996</v>
      </c>
      <c r="E839" s="40">
        <f t="shared" si="70"/>
        <v>2.5477835288149064E-2</v>
      </c>
      <c r="F839" s="39">
        <v>95.99</v>
      </c>
      <c r="G839" s="73">
        <f t="shared" si="71"/>
        <v>3.2951439999999999E-2</v>
      </c>
    </row>
    <row r="840" spans="2:7" ht="15.75">
      <c r="B840" s="49">
        <v>44657</v>
      </c>
      <c r="C840" s="50">
        <v>9.5990000000000002</v>
      </c>
      <c r="D840" s="50">
        <v>9.3508820789999998</v>
      </c>
      <c r="E840" s="40">
        <f t="shared" si="70"/>
        <v>2.65341728089179E-2</v>
      </c>
      <c r="F840" s="39">
        <v>191.98</v>
      </c>
      <c r="G840" s="73">
        <f t="shared" si="71"/>
        <v>3.3149419999999999E-2</v>
      </c>
    </row>
    <row r="841" spans="2:7" ht="15.75">
      <c r="B841" s="49">
        <v>44656</v>
      </c>
      <c r="C841" s="50">
        <v>9.6</v>
      </c>
      <c r="D841" s="50">
        <v>9.3441865039999996</v>
      </c>
      <c r="E841" s="40">
        <f t="shared" si="70"/>
        <v>2.7376754080250087E-2</v>
      </c>
      <c r="F841" s="39">
        <v>1152</v>
      </c>
      <c r="G841" s="73">
        <f t="shared" si="71"/>
        <v>3.3055440000000005E-2</v>
      </c>
    </row>
    <row r="842" spans="2:7" ht="15.75">
      <c r="B842" s="49">
        <v>44655</v>
      </c>
      <c r="C842" s="50">
        <v>9.6</v>
      </c>
      <c r="D842" s="50">
        <v>9.382444821</v>
      </c>
      <c r="E842" s="40">
        <f t="shared" si="70"/>
        <v>2.3187472258090258E-2</v>
      </c>
      <c r="F842" s="39">
        <v>1152</v>
      </c>
      <c r="G842" s="73">
        <f t="shared" si="71"/>
        <v>3.4436440000000006E-2</v>
      </c>
    </row>
    <row r="843" spans="2:7" ht="15.75">
      <c r="B843" s="49">
        <v>44652</v>
      </c>
      <c r="C843" s="50">
        <v>9.6050000000000004</v>
      </c>
      <c r="D843" s="50">
        <v>9.3604943419999991</v>
      </c>
      <c r="E843" s="40">
        <f t="shared" si="70"/>
        <v>2.6121019795174449E-2</v>
      </c>
      <c r="F843" s="39">
        <v>7039.24</v>
      </c>
      <c r="G843" s="73">
        <f t="shared" si="71"/>
        <v>3.4061389999999997E-2</v>
      </c>
    </row>
    <row r="844" spans="2:7" ht="15.75">
      <c r="B844" s="49">
        <v>44651</v>
      </c>
      <c r="C844" s="50">
        <v>9.6999999999999993</v>
      </c>
      <c r="D844" s="50">
        <v>9.294710662</v>
      </c>
      <c r="E844" s="40">
        <f t="shared" si="70"/>
        <v>4.3604298480959036E-2</v>
      </c>
      <c r="F844" s="39">
        <v>968.16</v>
      </c>
      <c r="G844" s="73">
        <f t="shared" si="71"/>
        <v>2.7217130000000003E-2</v>
      </c>
    </row>
    <row r="845" spans="2:7" ht="15.75">
      <c r="B845" s="49">
        <v>44650</v>
      </c>
      <c r="C845" s="50">
        <v>9.6999999999999993</v>
      </c>
      <c r="D845" s="50">
        <v>9.3811517779999996</v>
      </c>
      <c r="E845" s="40">
        <f t="shared" si="70"/>
        <v>3.3988174325005449E-2</v>
      </c>
      <c r="F845" s="39">
        <v>194</v>
      </c>
      <c r="G845" s="73">
        <f t="shared" si="71"/>
        <v>2.6540260000000003E-2</v>
      </c>
    </row>
    <row r="846" spans="2:7" ht="15.75">
      <c r="B846" s="49">
        <v>44649</v>
      </c>
      <c r="C846" s="50">
        <v>9.6999999999999993</v>
      </c>
      <c r="D846" s="50">
        <v>9.4052271189999992</v>
      </c>
      <c r="E846" s="40">
        <f t="shared" si="70"/>
        <v>3.1341388918138202E-2</v>
      </c>
      <c r="F846" s="39">
        <v>2591.92</v>
      </c>
      <c r="G846" s="73">
        <f t="shared" si="71"/>
        <v>2.6638760000000001E-2</v>
      </c>
    </row>
    <row r="847" spans="2:7" ht="15.75">
      <c r="B847" s="49">
        <v>44648</v>
      </c>
      <c r="C847" s="50">
        <v>9.6890000000000001</v>
      </c>
      <c r="D847" s="50">
        <v>9.4224634409999997</v>
      </c>
      <c r="E847" s="40">
        <f t="shared" si="70"/>
        <v>2.8287354009803645E-2</v>
      </c>
      <c r="F847" s="39">
        <v>193.78</v>
      </c>
      <c r="G847" s="73">
        <f t="shared" si="71"/>
        <v>2.6587340000000001E-2</v>
      </c>
    </row>
    <row r="848" spans="2:7" ht="15.75">
      <c r="B848" s="49">
        <v>44645</v>
      </c>
      <c r="C848" s="50">
        <v>9.6999999999999993</v>
      </c>
      <c r="D848" s="50">
        <v>9.42616166</v>
      </c>
      <c r="E848" s="40">
        <f t="shared" si="70"/>
        <v>2.9050885172279051E-2</v>
      </c>
      <c r="F848" s="39">
        <v>1261</v>
      </c>
      <c r="G848" s="73">
        <f t="shared" si="71"/>
        <v>2.899995E-2</v>
      </c>
    </row>
    <row r="849" spans="2:7" ht="15.75">
      <c r="B849" s="49">
        <v>44644</v>
      </c>
      <c r="C849" s="50">
        <v>9.6999999999999993</v>
      </c>
      <c r="D849" s="50">
        <v>9.3715449419999999</v>
      </c>
      <c r="E849" s="40">
        <f t="shared" si="70"/>
        <v>3.5048122805022119E-2</v>
      </c>
      <c r="F849" s="39">
        <v>193.5</v>
      </c>
      <c r="G849" s="73">
        <f t="shared" si="71"/>
        <v>3.0345339999999998E-2</v>
      </c>
    </row>
    <row r="850" spans="2:7" ht="15.75">
      <c r="B850" s="49">
        <v>44643</v>
      </c>
      <c r="C850" s="50">
        <v>9.6999999999999993</v>
      </c>
      <c r="D850" s="50">
        <v>9.2648231990000003</v>
      </c>
      <c r="E850" s="40">
        <f t="shared" ref="E850:E913" si="72">C850/D850-1</f>
        <v>4.6970869454580511E-2</v>
      </c>
      <c r="F850" s="39">
        <v>5421.71</v>
      </c>
      <c r="G850" s="73">
        <f t="shared" si="71"/>
        <v>3.8669229999999999E-2</v>
      </c>
    </row>
    <row r="851" spans="2:7" ht="15.75">
      <c r="B851" s="49">
        <v>44642</v>
      </c>
      <c r="C851" s="50">
        <v>9.7970000000000006</v>
      </c>
      <c r="D851" s="50">
        <v>9.2368202890000006</v>
      </c>
      <c r="E851" s="40">
        <f t="shared" si="72"/>
        <v>6.064637975766507E-2</v>
      </c>
      <c r="F851" s="39">
        <v>1175.75</v>
      </c>
      <c r="G851" s="73">
        <f t="shared" si="71"/>
        <v>3.4878289999999999E-2</v>
      </c>
    </row>
    <row r="852" spans="2:7" ht="15.75">
      <c r="B852" s="49">
        <v>44641</v>
      </c>
      <c r="C852" s="50">
        <v>9.7970000000000006</v>
      </c>
      <c r="D852" s="50">
        <v>9.2016986440000004</v>
      </c>
      <c r="E852" s="40">
        <f t="shared" si="72"/>
        <v>6.4694724205967002E-2</v>
      </c>
      <c r="F852" s="39">
        <v>1175.75</v>
      </c>
      <c r="G852" s="73">
        <f t="shared" si="71"/>
        <v>4.1871899999999997E-2</v>
      </c>
    </row>
    <row r="853" spans="2:7" ht="15.75">
      <c r="B853" s="49">
        <v>44638</v>
      </c>
      <c r="C853" s="50">
        <v>9.7989999999999995</v>
      </c>
      <c r="D853" s="50">
        <v>9.1931507450000005</v>
      </c>
      <c r="E853" s="40">
        <f t="shared" si="72"/>
        <v>6.5902243072595068E-2</v>
      </c>
      <c r="F853" s="39">
        <v>4997.25</v>
      </c>
      <c r="G853" s="73">
        <f t="shared" si="71"/>
        <v>4.2148629999999999E-2</v>
      </c>
    </row>
    <row r="854" spans="2:7" ht="15.75">
      <c r="B854" s="49">
        <v>44637</v>
      </c>
      <c r="C854" s="50">
        <v>9.7940000000000005</v>
      </c>
      <c r="D854" s="50">
        <v>9.1561459869999986</v>
      </c>
      <c r="E854" s="40">
        <f t="shared" si="72"/>
        <v>6.9664028282820478E-2</v>
      </c>
      <c r="F854" s="39">
        <v>582.75</v>
      </c>
      <c r="G854" s="73">
        <f t="shared" si="71"/>
        <v>4.9436580000000001E-2</v>
      </c>
    </row>
    <row r="855" spans="2:7" ht="15.75">
      <c r="B855" s="49">
        <v>44636</v>
      </c>
      <c r="C855" s="50">
        <v>9.7940000000000005</v>
      </c>
      <c r="D855" s="50">
        <v>9.1239077300000009</v>
      </c>
      <c r="E855" s="40">
        <f t="shared" si="72"/>
        <v>7.3443560569633304E-2</v>
      </c>
      <c r="F855" s="39">
        <v>1918.93</v>
      </c>
      <c r="G855" s="73">
        <f t="shared" si="71"/>
        <v>5.1161470000000001E-2</v>
      </c>
    </row>
    <row r="856" spans="2:7" ht="15.75">
      <c r="B856" s="49">
        <v>44635</v>
      </c>
      <c r="C856" s="50">
        <v>9.7989999999999995</v>
      </c>
      <c r="D856" s="50">
        <v>9.124577897</v>
      </c>
      <c r="E856" s="40">
        <f t="shared" si="72"/>
        <v>7.3912690604760689E-2</v>
      </c>
      <c r="F856" s="39">
        <v>1273.8699999999999</v>
      </c>
      <c r="G856" s="73">
        <f t="shared" si="71"/>
        <v>4.9914539999999993E-2</v>
      </c>
    </row>
    <row r="857" spans="2:7" ht="15.75">
      <c r="B857" s="49">
        <v>44634</v>
      </c>
      <c r="C857" s="50">
        <v>9.7989999999999995</v>
      </c>
      <c r="D857" s="50">
        <v>9.1015446960000013</v>
      </c>
      <c r="E857" s="40">
        <f t="shared" si="72"/>
        <v>7.6630432228335987E-2</v>
      </c>
      <c r="F857" s="39">
        <v>685.93</v>
      </c>
      <c r="G857" s="73">
        <f t="shared" si="71"/>
        <v>4.9699299999999995E-2</v>
      </c>
    </row>
    <row r="858" spans="2:7" ht="15.75">
      <c r="B858" s="49">
        <v>44631</v>
      </c>
      <c r="C858" s="50">
        <v>9.7989999999999995</v>
      </c>
      <c r="D858" s="50">
        <v>9.1153109749999999</v>
      </c>
      <c r="E858" s="40">
        <f t="shared" si="72"/>
        <v>7.5004465220672278E-2</v>
      </c>
      <c r="F858" s="39">
        <v>685.93</v>
      </c>
      <c r="G858" s="73">
        <f t="shared" si="71"/>
        <v>4.9590389999999998E-2</v>
      </c>
    </row>
    <row r="859" spans="2:7" ht="15.75">
      <c r="B859" s="49">
        <v>44630</v>
      </c>
      <c r="C859" s="50">
        <v>9.7989999999999995</v>
      </c>
      <c r="D859" s="50">
        <v>9.1123835409999998</v>
      </c>
      <c r="E859" s="40">
        <f t="shared" si="72"/>
        <v>7.5349819935767393E-2</v>
      </c>
      <c r="F859" s="39">
        <v>293.97000000000003</v>
      </c>
      <c r="G859" s="73">
        <f t="shared" si="71"/>
        <v>5.0349559999999988E-2</v>
      </c>
    </row>
    <row r="860" spans="2:7" ht="15.75">
      <c r="B860" s="49">
        <v>44629</v>
      </c>
      <c r="C860" s="50">
        <v>9.8000000000000007</v>
      </c>
      <c r="D860" s="50">
        <v>9.1101014510000002</v>
      </c>
      <c r="E860" s="40">
        <f t="shared" si="72"/>
        <v>7.5728964458927184E-2</v>
      </c>
      <c r="F860" s="39">
        <v>98</v>
      </c>
      <c r="G860" s="73">
        <f t="shared" si="71"/>
        <v>5.488288999999999E-2</v>
      </c>
    </row>
    <row r="861" spans="2:7" ht="15.75">
      <c r="B861" s="49">
        <v>44628</v>
      </c>
      <c r="C861" s="50">
        <v>9.8000000000000007</v>
      </c>
      <c r="D861" s="50">
        <v>9.0714098179999993</v>
      </c>
      <c r="E861" s="40">
        <f t="shared" si="72"/>
        <v>8.0317193977312407E-2</v>
      </c>
      <c r="F861" s="39">
        <v>2533</v>
      </c>
      <c r="G861" s="73">
        <f t="shared" si="71"/>
        <v>7.6683219999999996E-2</v>
      </c>
    </row>
    <row r="862" spans="2:7" ht="15.75">
      <c r="B862" s="49">
        <v>44627</v>
      </c>
      <c r="C862" s="50">
        <v>9.7949999999999999</v>
      </c>
      <c r="D862" s="50">
        <v>9.083929899000001</v>
      </c>
      <c r="E862" s="40">
        <f t="shared" si="72"/>
        <v>7.8277805851218352E-2</v>
      </c>
      <c r="F862" s="39">
        <v>776.95</v>
      </c>
      <c r="G862" s="73">
        <f t="shared" si="71"/>
        <v>8.2241220000000004E-2</v>
      </c>
    </row>
    <row r="863" spans="2:7" ht="15.75">
      <c r="B863" s="49">
        <v>44624</v>
      </c>
      <c r="C863" s="50">
        <v>9.7489999999999988</v>
      </c>
      <c r="D863" s="50">
        <v>9.1031245040000002</v>
      </c>
      <c r="E863" s="40">
        <f t="shared" si="72"/>
        <v>7.0950968067743592E-2</v>
      </c>
      <c r="F863" s="39">
        <v>194.98</v>
      </c>
      <c r="G863" s="73">
        <f t="shared" si="71"/>
        <v>0.11112899999999999</v>
      </c>
    </row>
    <row r="864" spans="2:7" ht="15.75">
      <c r="B864" s="49">
        <v>44623</v>
      </c>
      <c r="C864" s="50">
        <v>9.7489999999999988</v>
      </c>
      <c r="D864" s="50">
        <v>9.1243236949999993</v>
      </c>
      <c r="E864" s="40">
        <f t="shared" si="72"/>
        <v>6.8462751419298362E-2</v>
      </c>
      <c r="F864" s="39">
        <v>291.29000000000002</v>
      </c>
      <c r="G864" s="73">
        <f t="shared" si="71"/>
        <v>0.1203953</v>
      </c>
    </row>
    <row r="865" spans="2:7" ht="15.75">
      <c r="B865" s="49">
        <v>44622</v>
      </c>
      <c r="C865" s="50">
        <v>9.75</v>
      </c>
      <c r="D865" s="50">
        <v>9.1305537480000005</v>
      </c>
      <c r="E865" s="40">
        <f t="shared" si="72"/>
        <v>6.7843229348021339E-2</v>
      </c>
      <c r="F865" s="39">
        <v>292.5</v>
      </c>
      <c r="G865" s="73">
        <f t="shared" si="71"/>
        <v>0.12171429999999998</v>
      </c>
    </row>
    <row r="866" spans="2:7" ht="15.75">
      <c r="B866" s="49">
        <v>44617</v>
      </c>
      <c r="C866" s="50">
        <v>9.843</v>
      </c>
      <c r="D866" s="50">
        <v>9.1312465309999986</v>
      </c>
      <c r="E866" s="40">
        <f t="shared" si="72"/>
        <v>7.7947021426225227E-2</v>
      </c>
      <c r="F866" s="39">
        <v>2540.5</v>
      </c>
      <c r="G866" s="73">
        <f t="shared" si="71"/>
        <v>0.17567409999999997</v>
      </c>
    </row>
    <row r="867" spans="2:7" ht="15.75">
      <c r="B867" s="49">
        <v>44616</v>
      </c>
      <c r="C867" s="50">
        <v>9.6989999999999998</v>
      </c>
      <c r="D867" s="50">
        <v>9.2187700750000001</v>
      </c>
      <c r="E867" s="40">
        <f t="shared" si="72"/>
        <v>5.2092624188807557E-2</v>
      </c>
      <c r="F867" s="39">
        <v>2606.39</v>
      </c>
      <c r="G867" s="73">
        <f t="shared" si="71"/>
        <v>0.17667784999999997</v>
      </c>
    </row>
    <row r="868" spans="2:7" ht="15.75">
      <c r="B868" s="49">
        <v>44615</v>
      </c>
      <c r="C868" s="50">
        <v>9.6989999999999998</v>
      </c>
      <c r="D868" s="50">
        <v>9.2276466709999987</v>
      </c>
      <c r="E868" s="40">
        <f t="shared" si="72"/>
        <v>5.108055670156264E-2</v>
      </c>
      <c r="F868" s="39">
        <v>2606.39</v>
      </c>
      <c r="G868" s="73">
        <f t="shared" si="71"/>
        <v>0.17697836999999997</v>
      </c>
    </row>
    <row r="869" spans="2:7" ht="15.75">
      <c r="B869" s="49">
        <v>44614</v>
      </c>
      <c r="C869" s="50">
        <v>9.6829999999999998</v>
      </c>
      <c r="D869" s="50">
        <v>9.2430847410000005</v>
      </c>
      <c r="E869" s="40">
        <f t="shared" si="72"/>
        <v>4.75939874324256E-2</v>
      </c>
      <c r="F869" s="39">
        <v>8517.39</v>
      </c>
      <c r="G869" s="73">
        <f t="shared" si="71"/>
        <v>0.17620711000000003</v>
      </c>
    </row>
    <row r="870" spans="2:7" ht="15.75">
      <c r="B870" s="49">
        <v>44613</v>
      </c>
      <c r="C870" s="50">
        <v>9.65</v>
      </c>
      <c r="D870" s="50">
        <v>9.2388859299999986</v>
      </c>
      <c r="E870" s="40">
        <f t="shared" si="72"/>
        <v>4.4498229885602925E-2</v>
      </c>
      <c r="F870" s="39">
        <v>1630.77</v>
      </c>
      <c r="G870" s="73">
        <f t="shared" si="71"/>
        <v>0.16866422</v>
      </c>
    </row>
    <row r="871" spans="2:7" ht="15.75">
      <c r="B871" s="49">
        <v>44610</v>
      </c>
      <c r="C871" s="50">
        <v>9.6989999999999998</v>
      </c>
      <c r="D871" s="50">
        <v>9.2327147620000005</v>
      </c>
      <c r="E871" s="40">
        <f t="shared" si="72"/>
        <v>5.0503589682975525E-2</v>
      </c>
      <c r="F871" s="39">
        <v>8169.36</v>
      </c>
      <c r="G871" s="73">
        <f t="shared" si="71"/>
        <v>0.19373235</v>
      </c>
    </row>
    <row r="872" spans="2:7" ht="15.75">
      <c r="B872" s="49">
        <v>44609</v>
      </c>
      <c r="C872" s="50">
        <v>9.7050000000000001</v>
      </c>
      <c r="D872" s="50">
        <v>9.2405638000000003</v>
      </c>
      <c r="E872" s="40">
        <f t="shared" si="72"/>
        <v>5.0260591242278885E-2</v>
      </c>
      <c r="F872" s="39">
        <v>1452.48</v>
      </c>
      <c r="G872" s="73">
        <f t="shared" si="71"/>
        <v>0.18604948999999998</v>
      </c>
    </row>
    <row r="873" spans="2:7" ht="15.75">
      <c r="B873" s="49">
        <v>44608</v>
      </c>
      <c r="C873" s="50">
        <v>9.6999999999999993</v>
      </c>
      <c r="D873" s="50">
        <v>9.2625347900000001</v>
      </c>
      <c r="E873" s="40">
        <f t="shared" si="72"/>
        <v>4.7229534886313651E-2</v>
      </c>
      <c r="F873" s="39">
        <v>12285.2</v>
      </c>
      <c r="G873" s="73">
        <f t="shared" si="71"/>
        <v>0.18683388000000001</v>
      </c>
    </row>
    <row r="874" spans="2:7" ht="15.75">
      <c r="B874" s="49">
        <v>44607</v>
      </c>
      <c r="C874" s="50">
        <v>9.6260000000000012</v>
      </c>
      <c r="D874" s="50">
        <v>9.262265983999999</v>
      </c>
      <c r="E874" s="40">
        <f t="shared" si="72"/>
        <v>3.9270521557935201E-2</v>
      </c>
      <c r="F874" s="39">
        <v>2307.64</v>
      </c>
      <c r="G874" s="73">
        <f t="shared" si="71"/>
        <v>0.17678554999999999</v>
      </c>
    </row>
    <row r="875" spans="2:7" ht="15.75">
      <c r="B875" s="49">
        <v>44606</v>
      </c>
      <c r="C875" s="50">
        <v>9.6</v>
      </c>
      <c r="D875" s="50">
        <v>9.2324740809999994</v>
      </c>
      <c r="E875" s="40">
        <f t="shared" si="72"/>
        <v>3.9807955676404383E-2</v>
      </c>
      <c r="F875" s="39">
        <v>672</v>
      </c>
      <c r="G875" s="73">
        <f t="shared" si="71"/>
        <v>0.17506490999999996</v>
      </c>
    </row>
    <row r="876" spans="2:7" ht="15.75">
      <c r="B876" s="49">
        <v>44603</v>
      </c>
      <c r="C876" s="50">
        <v>9.6170000000000009</v>
      </c>
      <c r="D876" s="50">
        <v>9.2111674959999998</v>
      </c>
      <c r="E876" s="40">
        <f t="shared" si="72"/>
        <v>4.4058747620889127E-2</v>
      </c>
      <c r="F876" s="39">
        <v>1058.6300000000001</v>
      </c>
      <c r="G876" s="73">
        <f t="shared" si="71"/>
        <v>0.17517565999999998</v>
      </c>
    </row>
    <row r="877" spans="2:7" ht="15.75">
      <c r="B877" s="49">
        <v>44602</v>
      </c>
      <c r="C877" s="50">
        <v>9.6170000000000009</v>
      </c>
      <c r="D877" s="50">
        <v>9.2197171530000013</v>
      </c>
      <c r="E877" s="40">
        <f t="shared" si="72"/>
        <v>4.3090567791521428E-2</v>
      </c>
      <c r="F877" s="39">
        <v>577.02</v>
      </c>
      <c r="G877" s="73">
        <f t="shared" si="71"/>
        <v>0.17546622999999997</v>
      </c>
    </row>
    <row r="878" spans="2:7" ht="15.75">
      <c r="B878" s="49">
        <v>44601</v>
      </c>
      <c r="C878" s="50">
        <v>9.6370000000000005</v>
      </c>
      <c r="D878" s="50">
        <v>9.2255845060000006</v>
      </c>
      <c r="E878" s="40">
        <f t="shared" si="72"/>
        <v>4.4595059937116099E-2</v>
      </c>
      <c r="F878" s="39">
        <v>1445.1</v>
      </c>
      <c r="G878" s="73">
        <f t="shared" si="71"/>
        <v>0.17635732000000001</v>
      </c>
    </row>
    <row r="879" spans="2:7" ht="15.75">
      <c r="B879" s="49">
        <v>44600</v>
      </c>
      <c r="C879" s="50">
        <v>9.6590000000000007</v>
      </c>
      <c r="D879" s="50">
        <v>9.2471066269999991</v>
      </c>
      <c r="E879" s="40">
        <f t="shared" si="72"/>
        <v>4.4542946200851752E-2</v>
      </c>
      <c r="F879" s="39">
        <v>4827.3</v>
      </c>
      <c r="G879" s="73">
        <f t="shared" si="71"/>
        <v>0.17638166999999999</v>
      </c>
    </row>
    <row r="880" spans="2:7" ht="15.75">
      <c r="B880" s="49">
        <v>44599</v>
      </c>
      <c r="C880" s="50">
        <v>9.6859999999999999</v>
      </c>
      <c r="D880" s="50">
        <v>9.2737069640000005</v>
      </c>
      <c r="E880" s="40">
        <f t="shared" si="72"/>
        <v>4.4458277321086204E-2</v>
      </c>
      <c r="F880" s="39">
        <v>21898.33</v>
      </c>
      <c r="G880" s="73">
        <f t="shared" si="71"/>
        <v>0.21840885000000002</v>
      </c>
    </row>
    <row r="881" spans="2:7" ht="15.75">
      <c r="B881" s="49">
        <v>44596</v>
      </c>
      <c r="C881" s="50">
        <v>9.6489999999999991</v>
      </c>
      <c r="D881" s="50">
        <v>9.257696618999999</v>
      </c>
      <c r="E881" s="40">
        <f t="shared" si="72"/>
        <v>4.2267898496145317E-2</v>
      </c>
      <c r="F881" s="39">
        <v>8090.9999999999991</v>
      </c>
      <c r="G881" s="73">
        <f t="shared" si="71"/>
        <v>0.19905834000000003</v>
      </c>
    </row>
    <row r="882" spans="2:7" ht="15.75">
      <c r="B882" s="49">
        <v>44595</v>
      </c>
      <c r="C882" s="50">
        <v>9.6489999999999991</v>
      </c>
      <c r="D882" s="50">
        <v>9.2896396609999989</v>
      </c>
      <c r="E882" s="40">
        <f t="shared" si="72"/>
        <v>3.8683991211055924E-2</v>
      </c>
      <c r="F882" s="39">
        <v>29664.73</v>
      </c>
      <c r="G882" s="73">
        <f t="shared" si="71"/>
        <v>0.19135772000000004</v>
      </c>
    </row>
    <row r="883" spans="2:7" ht="15.75">
      <c r="B883" s="49">
        <v>44594</v>
      </c>
      <c r="C883" s="50">
        <v>9.5689999999999991</v>
      </c>
      <c r="D883" s="50">
        <v>9.2430362689999992</v>
      </c>
      <c r="E883" s="40">
        <f t="shared" si="72"/>
        <v>3.5265871680417504E-2</v>
      </c>
      <c r="F883" s="39">
        <v>9461.2800000000007</v>
      </c>
      <c r="G883" s="73">
        <f t="shared" si="71"/>
        <v>0.16326248999999998</v>
      </c>
    </row>
    <row r="884" spans="2:7" ht="15.75">
      <c r="B884" s="49">
        <v>44593</v>
      </c>
      <c r="C884" s="50">
        <v>9.5640000000000001</v>
      </c>
      <c r="D884" s="50">
        <v>9.2131856120000002</v>
      </c>
      <c r="E884" s="40">
        <f t="shared" si="72"/>
        <v>3.8077425417661237E-2</v>
      </c>
      <c r="F884" s="39">
        <v>1610.29</v>
      </c>
      <c r="G884" s="73">
        <f t="shared" si="71"/>
        <v>0.16524280999999999</v>
      </c>
    </row>
    <row r="885" spans="2:7" ht="15.75">
      <c r="B885" s="49">
        <v>44592</v>
      </c>
      <c r="C885" s="50">
        <v>9.5950000000000006</v>
      </c>
      <c r="D885" s="50">
        <v>9.195469988000001</v>
      </c>
      <c r="E885" s="40">
        <f t="shared" si="72"/>
        <v>4.3448568971611312E-2</v>
      </c>
      <c r="F885" s="39">
        <v>54252.3</v>
      </c>
      <c r="G885" s="73">
        <f t="shared" si="71"/>
        <v>0.16373087000000003</v>
      </c>
    </row>
    <row r="886" spans="2:7" ht="15.75">
      <c r="B886" s="49">
        <v>44589</v>
      </c>
      <c r="C886" s="50">
        <v>9.5969999999999995</v>
      </c>
      <c r="D886" s="50">
        <v>9.2720888919999993</v>
      </c>
      <c r="E886" s="40">
        <f t="shared" si="72"/>
        <v>3.5041845670864324E-2</v>
      </c>
      <c r="F886" s="39">
        <v>3544.25</v>
      </c>
      <c r="G886" s="73">
        <f t="shared" si="71"/>
        <v>0.19684272000000003</v>
      </c>
    </row>
    <row r="887" spans="2:7" ht="15.75">
      <c r="B887" s="49">
        <v>44588</v>
      </c>
      <c r="C887" s="50">
        <v>9.6859999999999999</v>
      </c>
      <c r="D887" s="50">
        <v>9.2625942899999991</v>
      </c>
      <c r="E887" s="40">
        <f t="shared" si="72"/>
        <v>4.5711352213398282E-2</v>
      </c>
      <c r="F887" s="39">
        <v>2906.91</v>
      </c>
      <c r="G887" s="73">
        <f t="shared" si="71"/>
        <v>0.20243674000000003</v>
      </c>
    </row>
    <row r="888" spans="2:7" ht="15.75">
      <c r="B888" s="49">
        <v>44587</v>
      </c>
      <c r="C888" s="50">
        <v>9.6939999999999991</v>
      </c>
      <c r="D888" s="50">
        <v>9.2795588109999994</v>
      </c>
      <c r="E888" s="40">
        <f t="shared" si="72"/>
        <v>4.4661734188129687E-2</v>
      </c>
      <c r="F888" s="39">
        <v>1835.13</v>
      </c>
      <c r="G888" s="73">
        <f t="shared" si="71"/>
        <v>0.20835708000000003</v>
      </c>
    </row>
    <row r="889" spans="2:7" ht="15.75">
      <c r="B889" s="49">
        <v>44586</v>
      </c>
      <c r="C889" s="50">
        <v>9.745000000000001</v>
      </c>
      <c r="D889" s="50">
        <v>9.2943500320000005</v>
      </c>
      <c r="E889" s="40">
        <f t="shared" si="72"/>
        <v>4.848644245680811E-2</v>
      </c>
      <c r="F889" s="39">
        <v>974.5</v>
      </c>
      <c r="G889" s="73">
        <f t="shared" si="71"/>
        <v>0.30595817999999997</v>
      </c>
    </row>
    <row r="890" spans="2:7" ht="15.75">
      <c r="B890" s="49">
        <v>44585</v>
      </c>
      <c r="C890" s="50">
        <v>9.745000000000001</v>
      </c>
      <c r="D890" s="50">
        <v>9.2959905930000009</v>
      </c>
      <c r="E890" s="40">
        <f t="shared" si="72"/>
        <v>4.830140505285252E-2</v>
      </c>
      <c r="F890" s="39">
        <v>26698.9</v>
      </c>
      <c r="G890" s="73">
        <f t="shared" si="71"/>
        <v>0.40484175</v>
      </c>
    </row>
    <row r="891" spans="2:7" ht="15.75">
      <c r="B891" s="49">
        <v>44582</v>
      </c>
      <c r="C891" s="50">
        <v>9.73</v>
      </c>
      <c r="D891" s="50">
        <v>9.2796831849999997</v>
      </c>
      <c r="E891" s="40">
        <f t="shared" si="72"/>
        <v>4.8527175553569446E-2</v>
      </c>
      <c r="F891" s="39">
        <v>486.5</v>
      </c>
      <c r="G891" s="73">
        <f t="shared" si="71"/>
        <v>0.38475313</v>
      </c>
    </row>
    <row r="892" spans="2:7" ht="15.75">
      <c r="B892" s="49">
        <v>44581</v>
      </c>
      <c r="C892" s="50">
        <v>9.73</v>
      </c>
      <c r="D892" s="50">
        <v>9.2817138210000003</v>
      </c>
      <c r="E892" s="40">
        <f t="shared" si="72"/>
        <v>4.8297780738051577E-2</v>
      </c>
      <c r="F892" s="39">
        <v>2236.87</v>
      </c>
      <c r="G892" s="73">
        <f t="shared" si="71"/>
        <v>0.38475853000000004</v>
      </c>
    </row>
    <row r="893" spans="2:7" ht="15.75">
      <c r="B893" s="49">
        <v>44580</v>
      </c>
      <c r="C893" s="50">
        <v>9.73</v>
      </c>
      <c r="D893" s="50">
        <v>9.2410842930000001</v>
      </c>
      <c r="E893" s="40">
        <f t="shared" si="72"/>
        <v>5.2906746816534067E-2</v>
      </c>
      <c r="F893" s="39">
        <v>2236.87</v>
      </c>
      <c r="G893" s="73">
        <f t="shared" si="71"/>
        <v>0.38852503000000005</v>
      </c>
    </row>
    <row r="894" spans="2:7" ht="15.75">
      <c r="B894" s="49">
        <v>44579</v>
      </c>
      <c r="C894" s="50">
        <v>9.7840000000000007</v>
      </c>
      <c r="D894" s="50">
        <v>9.201428310999999</v>
      </c>
      <c r="E894" s="40">
        <f t="shared" si="72"/>
        <v>6.3313180226982402E-2</v>
      </c>
      <c r="F894" s="39">
        <v>587</v>
      </c>
      <c r="G894" s="73">
        <f t="shared" si="71"/>
        <v>0.39229153000000005</v>
      </c>
    </row>
    <row r="895" spans="2:7" ht="15.75">
      <c r="B895" s="49">
        <v>44578</v>
      </c>
      <c r="C895" s="50">
        <v>9.7840000000000007</v>
      </c>
      <c r="D895" s="50">
        <v>9.1958789479999989</v>
      </c>
      <c r="E895" s="40">
        <f t="shared" si="72"/>
        <v>6.395484926733519E-2</v>
      </c>
      <c r="F895" s="39">
        <v>782.75</v>
      </c>
      <c r="G895" s="73">
        <f t="shared" si="71"/>
        <v>0.39472982000000001</v>
      </c>
    </row>
    <row r="896" spans="2:7" ht="15.75">
      <c r="B896" s="49">
        <v>44575</v>
      </c>
      <c r="C896" s="50">
        <v>9.7850000000000001</v>
      </c>
      <c r="D896" s="50">
        <v>9.2289406540000005</v>
      </c>
      <c r="E896" s="40">
        <f t="shared" si="72"/>
        <v>6.0251698092672612E-2</v>
      </c>
      <c r="F896" s="39">
        <v>1349.2</v>
      </c>
      <c r="G896" s="73">
        <f t="shared" si="71"/>
        <v>0.4005727</v>
      </c>
    </row>
    <row r="897" spans="2:7" ht="15.75">
      <c r="B897" s="49">
        <v>44574</v>
      </c>
      <c r="C897" s="50">
        <v>9.7870000000000008</v>
      </c>
      <c r="D897" s="50">
        <v>9.2096049059999991</v>
      </c>
      <c r="E897" s="40">
        <f t="shared" si="72"/>
        <v>6.2694882125055473E-2</v>
      </c>
      <c r="F897" s="39">
        <v>1468.11</v>
      </c>
      <c r="G897" s="73">
        <f t="shared" si="71"/>
        <v>0.41274703999999995</v>
      </c>
    </row>
    <row r="898" spans="2:7" ht="15.75">
      <c r="B898" s="49">
        <v>44573</v>
      </c>
      <c r="C898" s="50">
        <v>9.7889999999999997</v>
      </c>
      <c r="D898" s="50">
        <v>9.1993160970000005</v>
      </c>
      <c r="E898" s="40">
        <f t="shared" si="72"/>
        <v>6.4100841495413174E-2</v>
      </c>
      <c r="F898" s="39">
        <v>1469.45</v>
      </c>
      <c r="G898" s="73">
        <f t="shared" ref="G898:G961" si="73">SUM(F898:F917)/1000000</f>
        <v>0.41253902999999997</v>
      </c>
    </row>
    <row r="899" spans="2:7" ht="15.75">
      <c r="B899" s="49">
        <v>44572</v>
      </c>
      <c r="C899" s="50">
        <v>9.8000000000000007</v>
      </c>
      <c r="D899" s="50">
        <v>9.1627982120000002</v>
      </c>
      <c r="E899" s="40">
        <f t="shared" si="72"/>
        <v>6.9542270085735769E-2</v>
      </c>
      <c r="F899" s="39">
        <v>46854.48</v>
      </c>
      <c r="G899" s="73">
        <f t="shared" si="73"/>
        <v>0.41126604</v>
      </c>
    </row>
    <row r="900" spans="2:7" ht="15.75">
      <c r="B900" s="49">
        <v>44571</v>
      </c>
      <c r="C900" s="50">
        <v>9.7989999999999995</v>
      </c>
      <c r="D900" s="50">
        <v>9.1953716029999999</v>
      </c>
      <c r="E900" s="40">
        <f t="shared" si="72"/>
        <v>6.5644807307522424E-2</v>
      </c>
      <c r="F900" s="39">
        <v>2547.8200000000002</v>
      </c>
      <c r="G900" s="73">
        <f t="shared" si="73"/>
        <v>0.36460802000000003</v>
      </c>
    </row>
    <row r="901" spans="2:7" ht="15.75">
      <c r="B901" s="49">
        <v>44568</v>
      </c>
      <c r="C901" s="50">
        <v>9.8079999999999998</v>
      </c>
      <c r="D901" s="50">
        <v>9.1942404359999994</v>
      </c>
      <c r="E901" s="40">
        <f t="shared" si="72"/>
        <v>6.6754787224927004E-2</v>
      </c>
      <c r="F901" s="39">
        <v>390.38</v>
      </c>
      <c r="G901" s="73">
        <f t="shared" si="73"/>
        <v>0.36235516000000001</v>
      </c>
    </row>
    <row r="902" spans="2:7" ht="15.75">
      <c r="B902" s="49">
        <v>44567</v>
      </c>
      <c r="C902" s="50">
        <v>9.8099999999999987</v>
      </c>
      <c r="D902" s="50">
        <v>9.2245582650000006</v>
      </c>
      <c r="E902" s="40">
        <f t="shared" si="72"/>
        <v>6.3465557719039278E-2</v>
      </c>
      <c r="F902" s="39">
        <v>1569.5</v>
      </c>
      <c r="G902" s="73">
        <f t="shared" si="73"/>
        <v>0.36344213000000003</v>
      </c>
    </row>
    <row r="903" spans="2:7" ht="15.75">
      <c r="B903" s="49">
        <v>44566</v>
      </c>
      <c r="C903" s="50">
        <v>9.8309999999999995</v>
      </c>
      <c r="D903" s="50">
        <v>9.2504724620000012</v>
      </c>
      <c r="E903" s="40">
        <f t="shared" si="72"/>
        <v>6.2756528424331437E-2</v>
      </c>
      <c r="F903" s="39">
        <v>11441.6</v>
      </c>
      <c r="G903" s="73">
        <f t="shared" si="73"/>
        <v>0.39063214000000002</v>
      </c>
    </row>
    <row r="904" spans="2:7" ht="15.75">
      <c r="B904" s="49">
        <v>44565</v>
      </c>
      <c r="C904" s="50">
        <v>9.8349999999999991</v>
      </c>
      <c r="D904" s="50">
        <v>9.3169011699999995</v>
      </c>
      <c r="E904" s="40">
        <f t="shared" si="72"/>
        <v>5.5608492625021544E-2</v>
      </c>
      <c r="F904" s="39">
        <v>98.35</v>
      </c>
      <c r="G904" s="73">
        <f t="shared" si="73"/>
        <v>0.39213757000000005</v>
      </c>
    </row>
    <row r="905" spans="2:7" ht="15.75">
      <c r="B905" s="49">
        <v>44564</v>
      </c>
      <c r="C905" s="50">
        <v>9.7260000000000009</v>
      </c>
      <c r="D905" s="50">
        <v>9.351639733999999</v>
      </c>
      <c r="E905" s="40">
        <f t="shared" si="72"/>
        <v>4.003151069206945E-2</v>
      </c>
      <c r="F905" s="39">
        <v>87364.15</v>
      </c>
      <c r="G905" s="73">
        <f t="shared" si="73"/>
        <v>0.39232984000000004</v>
      </c>
    </row>
    <row r="906" spans="2:7" ht="15.75">
      <c r="B906" s="49">
        <v>44560</v>
      </c>
      <c r="C906" s="50">
        <v>9.8249999999999993</v>
      </c>
      <c r="D906" s="50">
        <v>9.3545172890000003</v>
      </c>
      <c r="E906" s="40">
        <f t="shared" si="72"/>
        <v>5.0294707515612824E-2</v>
      </c>
      <c r="F906" s="39">
        <v>9138.27</v>
      </c>
      <c r="G906" s="73">
        <f t="shared" si="73"/>
        <v>0.30601282000000002</v>
      </c>
    </row>
    <row r="907" spans="2:7" ht="15.75">
      <c r="B907" s="49">
        <v>44559</v>
      </c>
      <c r="C907" s="50">
        <v>9.8249999999999993</v>
      </c>
      <c r="D907" s="50">
        <v>9.4603544549999992</v>
      </c>
      <c r="E907" s="40">
        <f t="shared" si="72"/>
        <v>3.8544596477278592E-2</v>
      </c>
      <c r="F907" s="39">
        <v>8827.25</v>
      </c>
      <c r="G907" s="73">
        <f t="shared" si="73"/>
        <v>0.30371728999999997</v>
      </c>
    </row>
    <row r="908" spans="2:7" ht="15.75">
      <c r="B908" s="49">
        <v>44558</v>
      </c>
      <c r="C908" s="50">
        <v>9.7750000000000004</v>
      </c>
      <c r="D908" s="50">
        <v>9.5137341529999997</v>
      </c>
      <c r="E908" s="40">
        <f t="shared" si="72"/>
        <v>2.7461966331865151E-2</v>
      </c>
      <c r="F908" s="39">
        <v>99436.23</v>
      </c>
      <c r="G908" s="73">
        <f t="shared" si="73"/>
        <v>0.30413939999999995</v>
      </c>
    </row>
    <row r="909" spans="2:7" ht="15.75">
      <c r="B909" s="49">
        <v>44557</v>
      </c>
      <c r="C909" s="50">
        <v>9.8129999999999988</v>
      </c>
      <c r="D909" s="50">
        <v>9.5160927050000002</v>
      </c>
      <c r="E909" s="40">
        <f t="shared" si="72"/>
        <v>3.1200546716405597E-2</v>
      </c>
      <c r="F909" s="39">
        <v>99858.07</v>
      </c>
      <c r="G909" s="73">
        <f t="shared" si="73"/>
        <v>0.25686787</v>
      </c>
    </row>
    <row r="910" spans="2:7" ht="15.75">
      <c r="B910" s="49">
        <v>44553</v>
      </c>
      <c r="C910" s="50">
        <v>9.8189999999999991</v>
      </c>
      <c r="D910" s="50">
        <v>9.4916952699999992</v>
      </c>
      <c r="E910" s="40">
        <f t="shared" si="72"/>
        <v>3.4483274134863739E-2</v>
      </c>
      <c r="F910" s="39">
        <v>6610.28</v>
      </c>
      <c r="G910" s="73">
        <f t="shared" si="73"/>
        <v>0.16550693</v>
      </c>
    </row>
    <row r="911" spans="2:7" ht="15.75">
      <c r="B911" s="49">
        <v>44552</v>
      </c>
      <c r="C911" s="50">
        <v>9.8180000000000014</v>
      </c>
      <c r="D911" s="50">
        <v>9.5025707829999995</v>
      </c>
      <c r="E911" s="40">
        <f t="shared" si="72"/>
        <v>3.3194092862144364E-2</v>
      </c>
      <c r="F911" s="39">
        <v>491.9</v>
      </c>
      <c r="G911" s="73">
        <f t="shared" si="73"/>
        <v>0.16321465000000002</v>
      </c>
    </row>
    <row r="912" spans="2:7" ht="15.75">
      <c r="B912" s="49">
        <v>44551</v>
      </c>
      <c r="C912" s="50">
        <v>9.85</v>
      </c>
      <c r="D912" s="50">
        <v>9.4727411540000013</v>
      </c>
      <c r="E912" s="40">
        <f t="shared" si="72"/>
        <v>3.9825731524469665E-2</v>
      </c>
      <c r="F912" s="39">
        <v>6003.37</v>
      </c>
      <c r="G912" s="73">
        <f t="shared" si="73"/>
        <v>0.16320760999999998</v>
      </c>
    </row>
    <row r="913" spans="2:7" ht="15.75">
      <c r="B913" s="49">
        <v>44550</v>
      </c>
      <c r="C913" s="50">
        <v>9.85</v>
      </c>
      <c r="D913" s="50">
        <v>9.436807224999999</v>
      </c>
      <c r="E913" s="40">
        <f t="shared" si="72"/>
        <v>4.3785230019891763E-2</v>
      </c>
      <c r="F913" s="39">
        <v>6003.37</v>
      </c>
      <c r="G913" s="73">
        <f t="shared" si="73"/>
        <v>0.15768909999999997</v>
      </c>
    </row>
    <row r="914" spans="2:7" ht="15.75">
      <c r="B914" s="49">
        <v>44547</v>
      </c>
      <c r="C914" s="50">
        <v>9.8450000000000006</v>
      </c>
      <c r="D914" s="50">
        <v>9.3988582419999993</v>
      </c>
      <c r="E914" s="40">
        <f t="shared" ref="E914:E977" si="74">C914/D914-1</f>
        <v>4.7467654741972787E-2</v>
      </c>
      <c r="F914" s="39">
        <v>3025.29</v>
      </c>
      <c r="G914" s="73">
        <f t="shared" si="73"/>
        <v>0.15178271999999998</v>
      </c>
    </row>
    <row r="915" spans="2:7" ht="15.75">
      <c r="B915" s="49">
        <v>44546</v>
      </c>
      <c r="C915" s="50">
        <v>9.8889999999999993</v>
      </c>
      <c r="D915" s="50">
        <v>9.4296704990000002</v>
      </c>
      <c r="E915" s="40">
        <f t="shared" si="74"/>
        <v>4.8711087099884365E-2</v>
      </c>
      <c r="F915" s="39">
        <v>6625.63</v>
      </c>
      <c r="G915" s="73">
        <f t="shared" si="73"/>
        <v>0.15011065999999998</v>
      </c>
    </row>
    <row r="916" spans="2:7" ht="15.75">
      <c r="B916" s="49">
        <v>44545</v>
      </c>
      <c r="C916" s="50">
        <v>9.85</v>
      </c>
      <c r="D916" s="50">
        <v>9.4743989860000006</v>
      </c>
      <c r="E916" s="40">
        <f t="shared" si="74"/>
        <v>3.9643782635184754E-2</v>
      </c>
      <c r="F916" s="39">
        <v>13523.54</v>
      </c>
      <c r="G916" s="73">
        <f t="shared" si="73"/>
        <v>0.16188989999999998</v>
      </c>
    </row>
    <row r="917" spans="2:7" ht="15.75">
      <c r="B917" s="49">
        <v>44544</v>
      </c>
      <c r="C917" s="50">
        <v>9.8360000000000003</v>
      </c>
      <c r="D917" s="50">
        <v>9.532988113</v>
      </c>
      <c r="E917" s="40">
        <f t="shared" si="74"/>
        <v>3.1785614689562758E-2</v>
      </c>
      <c r="F917" s="39">
        <v>1260.0999999999999</v>
      </c>
      <c r="G917" s="73">
        <f t="shared" si="73"/>
        <v>0.16677122999999999</v>
      </c>
    </row>
    <row r="918" spans="2:7" ht="15.75">
      <c r="B918" s="49">
        <v>44543</v>
      </c>
      <c r="C918" s="50">
        <v>9.8469999999999995</v>
      </c>
      <c r="D918" s="50">
        <v>9.5291505619999999</v>
      </c>
      <c r="E918" s="40">
        <f t="shared" si="74"/>
        <v>3.3355484933516255E-2</v>
      </c>
      <c r="F918" s="39">
        <v>196.46</v>
      </c>
      <c r="G918" s="73">
        <f t="shared" si="73"/>
        <v>0.16885262000000001</v>
      </c>
    </row>
    <row r="919" spans="2:7" ht="15.75">
      <c r="B919" s="49">
        <v>44540</v>
      </c>
      <c r="C919" s="50">
        <v>9.8469999999999995</v>
      </c>
      <c r="D919" s="50">
        <v>9.5616246460000003</v>
      </c>
      <c r="E919" s="40">
        <f t="shared" si="74"/>
        <v>2.9845906377362619E-2</v>
      </c>
      <c r="F919" s="39">
        <v>196.46</v>
      </c>
      <c r="G919" s="73">
        <f t="shared" si="73"/>
        <v>0.17710736999999996</v>
      </c>
    </row>
    <row r="920" spans="2:7" ht="15.75">
      <c r="B920" s="49">
        <v>44539</v>
      </c>
      <c r="C920" s="50">
        <v>9.8480000000000008</v>
      </c>
      <c r="D920" s="50">
        <v>9.4969440780000003</v>
      </c>
      <c r="E920" s="40">
        <f t="shared" si="74"/>
        <v>3.696514574759191E-2</v>
      </c>
      <c r="F920" s="39">
        <v>294.95999999999998</v>
      </c>
      <c r="G920" s="73">
        <f t="shared" si="73"/>
        <v>0.17710580999999997</v>
      </c>
    </row>
    <row r="921" spans="2:7" ht="15.75">
      <c r="B921" s="49">
        <v>44538</v>
      </c>
      <c r="C921" s="50">
        <v>9.8490000000000002</v>
      </c>
      <c r="D921" s="50">
        <v>9.4987898939999997</v>
      </c>
      <c r="E921" s="40">
        <f t="shared" si="74"/>
        <v>3.6868918031465636E-2</v>
      </c>
      <c r="F921" s="39">
        <v>1477.35</v>
      </c>
      <c r="G921" s="73">
        <f t="shared" si="73"/>
        <v>0.17875556999999997</v>
      </c>
    </row>
    <row r="922" spans="2:7" ht="15.75">
      <c r="B922" s="49">
        <v>44537</v>
      </c>
      <c r="C922" s="50">
        <v>9.8490000000000002</v>
      </c>
      <c r="D922" s="50">
        <v>9.4625854220000001</v>
      </c>
      <c r="E922" s="40">
        <f t="shared" si="74"/>
        <v>4.0836046467977782E-2</v>
      </c>
      <c r="F922" s="39">
        <v>28759.51</v>
      </c>
      <c r="G922" s="73">
        <f t="shared" si="73"/>
        <v>0.17775537999999996</v>
      </c>
    </row>
    <row r="923" spans="2:7" ht="15.75">
      <c r="B923" s="49">
        <v>44536</v>
      </c>
      <c r="C923" s="50">
        <v>9.86</v>
      </c>
      <c r="D923" s="50">
        <v>9.5160071360000007</v>
      </c>
      <c r="E923" s="40">
        <f t="shared" si="74"/>
        <v>3.614886570425524E-2</v>
      </c>
      <c r="F923" s="39">
        <v>12947.03</v>
      </c>
      <c r="G923" s="73">
        <f t="shared" si="73"/>
        <v>0.14947303000000001</v>
      </c>
    </row>
    <row r="924" spans="2:7" ht="15.75">
      <c r="B924" s="49">
        <v>44533</v>
      </c>
      <c r="C924" s="50">
        <v>9.6859999999999999</v>
      </c>
      <c r="D924" s="50">
        <v>9.4712356970000009</v>
      </c>
      <c r="E924" s="40">
        <f t="shared" si="74"/>
        <v>2.2675425875847033E-2</v>
      </c>
      <c r="F924" s="39">
        <v>290.62</v>
      </c>
      <c r="G924" s="73">
        <f t="shared" si="73"/>
        <v>0.13933448999999998</v>
      </c>
    </row>
    <row r="925" spans="2:7" ht="15.75">
      <c r="B925" s="49">
        <v>44532</v>
      </c>
      <c r="C925" s="50">
        <v>9.6920000000000002</v>
      </c>
      <c r="D925" s="50">
        <v>9.4037217089999992</v>
      </c>
      <c r="E925" s="40">
        <f t="shared" si="74"/>
        <v>3.0655765868113694E-2</v>
      </c>
      <c r="F925" s="39">
        <v>1047.1300000000001</v>
      </c>
      <c r="G925" s="73">
        <f t="shared" si="73"/>
        <v>0.13942988000000001</v>
      </c>
    </row>
    <row r="926" spans="2:7" ht="15.75">
      <c r="B926" s="49">
        <v>44531</v>
      </c>
      <c r="C926" s="50">
        <v>9.577</v>
      </c>
      <c r="D926" s="50">
        <v>9.3844204649999998</v>
      </c>
      <c r="E926" s="40">
        <f t="shared" si="74"/>
        <v>2.0521196350722137E-2</v>
      </c>
      <c r="F926" s="39">
        <v>6842.74</v>
      </c>
      <c r="G926" s="73">
        <f t="shared" si="73"/>
        <v>0.13886648999999998</v>
      </c>
    </row>
    <row r="927" spans="2:7" ht="15.75">
      <c r="B927" s="49">
        <v>44530</v>
      </c>
      <c r="C927" s="50">
        <v>9.6959999999999997</v>
      </c>
      <c r="D927" s="50">
        <v>9.4190600409999998</v>
      </c>
      <c r="E927" s="40">
        <f t="shared" si="74"/>
        <v>2.940208022823021E-2</v>
      </c>
      <c r="F927" s="39">
        <v>9249.36</v>
      </c>
      <c r="G927" s="73">
        <f t="shared" si="73"/>
        <v>0.14040995000000001</v>
      </c>
    </row>
    <row r="928" spans="2:7" ht="15.75">
      <c r="B928" s="49">
        <v>44529</v>
      </c>
      <c r="C928" s="50">
        <v>9.6419999999999995</v>
      </c>
      <c r="D928" s="50">
        <v>9.4893408919999995</v>
      </c>
      <c r="E928" s="40">
        <f t="shared" si="74"/>
        <v>1.6087430068899566E-2</v>
      </c>
      <c r="F928" s="39">
        <v>52164.7</v>
      </c>
      <c r="G928" s="73">
        <f t="shared" si="73"/>
        <v>0.13521657000000001</v>
      </c>
    </row>
    <row r="929" spans="2:7" ht="15.75">
      <c r="B929" s="49">
        <v>44526</v>
      </c>
      <c r="C929" s="50">
        <v>9.6389999999999993</v>
      </c>
      <c r="D929" s="50">
        <v>9.4519729899999998</v>
      </c>
      <c r="E929" s="40">
        <f t="shared" si="74"/>
        <v>1.9787086801651865E-2</v>
      </c>
      <c r="F929" s="39">
        <v>8497.1299999999992</v>
      </c>
      <c r="G929" s="73">
        <f t="shared" si="73"/>
        <v>8.3540569999999995E-2</v>
      </c>
    </row>
    <row r="930" spans="2:7" ht="15.75">
      <c r="B930" s="49">
        <v>44525</v>
      </c>
      <c r="C930" s="50">
        <v>9.6470000000000002</v>
      </c>
      <c r="D930" s="50">
        <v>9.4501065779999998</v>
      </c>
      <c r="E930" s="40">
        <f t="shared" si="74"/>
        <v>2.0835047771669668E-2</v>
      </c>
      <c r="F930" s="39">
        <v>4318</v>
      </c>
      <c r="G930" s="73">
        <f t="shared" si="73"/>
        <v>7.5532189999999985E-2</v>
      </c>
    </row>
    <row r="931" spans="2:7" ht="15.75">
      <c r="B931" s="49">
        <v>44524</v>
      </c>
      <c r="C931" s="50">
        <v>9.6989999999999998</v>
      </c>
      <c r="D931" s="50">
        <v>9.4599804019999993</v>
      </c>
      <c r="E931" s="40">
        <f t="shared" si="74"/>
        <v>2.5266394626934696E-2</v>
      </c>
      <c r="F931" s="39">
        <v>484.86</v>
      </c>
      <c r="G931" s="73">
        <f t="shared" si="73"/>
        <v>8.1180529999999987E-2</v>
      </c>
    </row>
    <row r="932" spans="2:7" ht="15.75">
      <c r="B932" s="49">
        <v>44523</v>
      </c>
      <c r="C932" s="50">
        <v>9.6989999999999998</v>
      </c>
      <c r="D932" s="50">
        <v>9.4435755830000012</v>
      </c>
      <c r="E932" s="40">
        <f t="shared" si="74"/>
        <v>2.7047426555234511E-2</v>
      </c>
      <c r="F932" s="39">
        <v>484.86</v>
      </c>
      <c r="G932" s="73">
        <f t="shared" si="73"/>
        <v>9.6257289999999981E-2</v>
      </c>
    </row>
    <row r="933" spans="2:7" ht="15.75">
      <c r="B933" s="49">
        <v>44522</v>
      </c>
      <c r="C933" s="50">
        <v>9.6989999999999998</v>
      </c>
      <c r="D933" s="50">
        <v>9.4342409350000001</v>
      </c>
      <c r="E933" s="40">
        <f t="shared" si="74"/>
        <v>2.8063631915289822E-2</v>
      </c>
      <c r="F933" s="39">
        <v>96.99</v>
      </c>
      <c r="G933" s="73">
        <f t="shared" si="73"/>
        <v>9.834648E-2</v>
      </c>
    </row>
    <row r="934" spans="2:7" ht="15.75">
      <c r="B934" s="49">
        <v>44519</v>
      </c>
      <c r="C934" s="50">
        <v>9.7360000000000007</v>
      </c>
      <c r="D934" s="50">
        <v>9.4260623390000013</v>
      </c>
      <c r="E934" s="40">
        <f t="shared" si="74"/>
        <v>3.2880926292800261E-2</v>
      </c>
      <c r="F934" s="39">
        <v>1353.23</v>
      </c>
      <c r="G934" s="73">
        <f t="shared" si="73"/>
        <v>0.10082353999999999</v>
      </c>
    </row>
    <row r="935" spans="2:7" ht="15.75">
      <c r="B935" s="49">
        <v>44518</v>
      </c>
      <c r="C935" s="50">
        <v>9.7430000000000003</v>
      </c>
      <c r="D935" s="50">
        <v>9.3866705429999993</v>
      </c>
      <c r="E935" s="40">
        <f t="shared" si="74"/>
        <v>3.7961219089097442E-2</v>
      </c>
      <c r="F935" s="39">
        <v>18404.87</v>
      </c>
      <c r="G935" s="73">
        <f t="shared" si="73"/>
        <v>9.9763679999999993E-2</v>
      </c>
    </row>
    <row r="936" spans="2:7" ht="15.75">
      <c r="B936" s="49">
        <v>44517</v>
      </c>
      <c r="C936" s="50">
        <v>9.7430000000000003</v>
      </c>
      <c r="D936" s="50">
        <v>9.3784749979999997</v>
      </c>
      <c r="E936" s="40">
        <f t="shared" si="74"/>
        <v>3.8868259720022502E-2</v>
      </c>
      <c r="F936" s="39">
        <v>18404.87</v>
      </c>
      <c r="G936" s="73">
        <f t="shared" si="73"/>
        <v>8.5815360000000021E-2</v>
      </c>
    </row>
    <row r="937" spans="2:7" ht="15.75">
      <c r="B937" s="49">
        <v>44516</v>
      </c>
      <c r="C937" s="50">
        <v>9.74</v>
      </c>
      <c r="D937" s="50">
        <v>9.3711591799999994</v>
      </c>
      <c r="E937" s="40">
        <f t="shared" si="74"/>
        <v>3.9359145748712132E-2</v>
      </c>
      <c r="F937" s="39">
        <v>3341.49</v>
      </c>
      <c r="G937" s="73">
        <f t="shared" si="73"/>
        <v>8.7001230000000013E-2</v>
      </c>
    </row>
    <row r="938" spans="2:7" ht="15.75">
      <c r="B938" s="49">
        <v>44512</v>
      </c>
      <c r="C938" s="50">
        <v>9.745000000000001</v>
      </c>
      <c r="D938" s="50">
        <v>9.3958406859999997</v>
      </c>
      <c r="E938" s="40">
        <f t="shared" si="74"/>
        <v>3.7161050902050352E-2</v>
      </c>
      <c r="F938" s="39">
        <v>8451.2099999999991</v>
      </c>
      <c r="G938" s="73">
        <f t="shared" si="73"/>
        <v>0.12635070000000001</v>
      </c>
    </row>
    <row r="939" spans="2:7" ht="15.75">
      <c r="B939" s="49">
        <v>44511</v>
      </c>
      <c r="C939" s="50">
        <v>9.745000000000001</v>
      </c>
      <c r="D939" s="50">
        <v>9.3506675910000006</v>
      </c>
      <c r="E939" s="40">
        <f t="shared" si="74"/>
        <v>4.2171578142671251E-2</v>
      </c>
      <c r="F939" s="39">
        <v>194.9</v>
      </c>
      <c r="G939" s="73">
        <f t="shared" si="73"/>
        <v>0.11829133000000001</v>
      </c>
    </row>
    <row r="940" spans="2:7" ht="15.75">
      <c r="B940" s="49">
        <v>44510</v>
      </c>
      <c r="C940" s="50">
        <v>9.75</v>
      </c>
      <c r="D940" s="50">
        <v>9.3372218</v>
      </c>
      <c r="E940" s="40">
        <f t="shared" si="74"/>
        <v>4.4207817790083981E-2</v>
      </c>
      <c r="F940" s="39">
        <v>1944.72</v>
      </c>
      <c r="G940" s="73">
        <f t="shared" si="73"/>
        <v>0.12697899000000001</v>
      </c>
    </row>
    <row r="941" spans="2:7" ht="15.75">
      <c r="B941" s="49">
        <v>44509</v>
      </c>
      <c r="C941" s="50">
        <v>9.6489999999999991</v>
      </c>
      <c r="D941" s="50">
        <v>9.3562031819999998</v>
      </c>
      <c r="E941" s="40">
        <f t="shared" si="74"/>
        <v>3.1294405679784587E-2</v>
      </c>
      <c r="F941" s="39">
        <v>477.16</v>
      </c>
      <c r="G941" s="73">
        <f t="shared" si="73"/>
        <v>0.13539996000000001</v>
      </c>
    </row>
    <row r="942" spans="2:7" ht="15.75">
      <c r="B942" s="49">
        <v>44508</v>
      </c>
      <c r="C942" s="50">
        <v>9.6489999999999991</v>
      </c>
      <c r="D942" s="50">
        <v>9.3035193840000012</v>
      </c>
      <c r="E942" s="40">
        <f t="shared" si="74"/>
        <v>3.7134400622000019E-2</v>
      </c>
      <c r="F942" s="39">
        <v>477.16</v>
      </c>
      <c r="G942" s="73">
        <f t="shared" si="73"/>
        <v>0.13760872000000002</v>
      </c>
    </row>
    <row r="943" spans="2:7" ht="15.75">
      <c r="B943" s="49">
        <v>44505</v>
      </c>
      <c r="C943" s="50">
        <v>9.6029999999999998</v>
      </c>
      <c r="D943" s="50">
        <v>9.2916023489999997</v>
      </c>
      <c r="E943" s="40">
        <f t="shared" si="74"/>
        <v>3.3513880523902806E-2</v>
      </c>
      <c r="F943" s="39">
        <v>2808.49</v>
      </c>
      <c r="G943" s="73">
        <f t="shared" si="73"/>
        <v>0.13732556000000001</v>
      </c>
    </row>
    <row r="944" spans="2:7" ht="15.75">
      <c r="B944" s="49">
        <v>44504</v>
      </c>
      <c r="C944" s="50">
        <v>9.7089999999999996</v>
      </c>
      <c r="D944" s="50">
        <v>9.2988567240000002</v>
      </c>
      <c r="E944" s="40">
        <f t="shared" si="74"/>
        <v>4.4106849709968587E-2</v>
      </c>
      <c r="F944" s="39">
        <v>386.01</v>
      </c>
      <c r="G944" s="73">
        <f t="shared" si="73"/>
        <v>0.13681971000000004</v>
      </c>
    </row>
    <row r="945" spans="2:7" ht="15.75">
      <c r="B945" s="49">
        <v>44503</v>
      </c>
      <c r="C945" s="50">
        <v>9.67</v>
      </c>
      <c r="D945" s="50">
        <v>9.3357600969999996</v>
      </c>
      <c r="E945" s="40">
        <f t="shared" si="74"/>
        <v>3.5802109258078252E-2</v>
      </c>
      <c r="F945" s="39">
        <v>483.74</v>
      </c>
      <c r="G945" s="73">
        <f t="shared" si="73"/>
        <v>0.13968348000000003</v>
      </c>
    </row>
    <row r="946" spans="2:7" ht="15.75">
      <c r="B946" s="49">
        <v>44501</v>
      </c>
      <c r="C946" s="50">
        <v>9.6920000000000002</v>
      </c>
      <c r="D946" s="50">
        <v>9.1653813970000009</v>
      </c>
      <c r="E946" s="40">
        <f t="shared" si="74"/>
        <v>5.7457358312701601E-2</v>
      </c>
      <c r="F946" s="39">
        <v>8386.2000000000007</v>
      </c>
      <c r="G946" s="73">
        <f t="shared" si="73"/>
        <v>0.23660630000000005</v>
      </c>
    </row>
    <row r="947" spans="2:7" ht="15.75">
      <c r="B947" s="49">
        <v>44498</v>
      </c>
      <c r="C947" s="50">
        <v>9.7720000000000002</v>
      </c>
      <c r="D947" s="50">
        <v>9.1800128569999995</v>
      </c>
      <c r="E947" s="40">
        <f t="shared" si="74"/>
        <v>6.448652656827103E-2</v>
      </c>
      <c r="F947" s="39">
        <v>4055.98</v>
      </c>
      <c r="G947" s="73">
        <f t="shared" si="73"/>
        <v>0.23674434999999999</v>
      </c>
    </row>
    <row r="948" spans="2:7" ht="15.75">
      <c r="B948" s="49">
        <v>44497</v>
      </c>
      <c r="C948" s="50">
        <v>9.7739999999999991</v>
      </c>
      <c r="D948" s="50">
        <v>9.1577675230000004</v>
      </c>
      <c r="E948" s="40">
        <f t="shared" si="74"/>
        <v>6.7290687981793829E-2</v>
      </c>
      <c r="F948" s="39">
        <v>488.7</v>
      </c>
      <c r="G948" s="73">
        <f t="shared" si="73"/>
        <v>0.27259685</v>
      </c>
    </row>
    <row r="949" spans="2:7" ht="15.75">
      <c r="B949" s="49">
        <v>44496</v>
      </c>
      <c r="C949" s="50">
        <v>9.7750000000000004</v>
      </c>
      <c r="D949" s="50">
        <v>9.2501984680000007</v>
      </c>
      <c r="E949" s="40">
        <f t="shared" si="74"/>
        <v>5.6734083470261876E-2</v>
      </c>
      <c r="F949" s="39">
        <v>488.75</v>
      </c>
      <c r="G949" s="73">
        <f t="shared" si="73"/>
        <v>0.28354824999999995</v>
      </c>
    </row>
    <row r="950" spans="2:7" ht="15.75">
      <c r="B950" s="49">
        <v>44495</v>
      </c>
      <c r="C950" s="50">
        <v>9.7759999999999998</v>
      </c>
      <c r="D950" s="50">
        <v>9.2398167190000002</v>
      </c>
      <c r="E950" s="40">
        <f t="shared" si="74"/>
        <v>5.8029644667890068E-2</v>
      </c>
      <c r="F950" s="39">
        <v>9966.34</v>
      </c>
      <c r="G950" s="73">
        <f t="shared" si="73"/>
        <v>0.28352848999999991</v>
      </c>
    </row>
    <row r="951" spans="2:7" ht="15.75">
      <c r="B951" s="49">
        <v>44494</v>
      </c>
      <c r="C951" s="50">
        <v>9.7850000000000001</v>
      </c>
      <c r="D951" s="50">
        <v>9.2805032359999995</v>
      </c>
      <c r="E951" s="40">
        <f t="shared" si="74"/>
        <v>5.4360927545718418E-2</v>
      </c>
      <c r="F951" s="39">
        <v>15561.62</v>
      </c>
      <c r="G951" s="73">
        <f t="shared" si="73"/>
        <v>0.27384696999999997</v>
      </c>
    </row>
    <row r="952" spans="2:7" ht="15.75">
      <c r="B952" s="49">
        <v>44491</v>
      </c>
      <c r="C952" s="50">
        <v>9.7880000000000003</v>
      </c>
      <c r="D952" s="50">
        <v>9.3326314319999994</v>
      </c>
      <c r="E952" s="40">
        <f t="shared" si="74"/>
        <v>4.8793158855349184E-2</v>
      </c>
      <c r="F952" s="39">
        <v>2574.0500000000002</v>
      </c>
      <c r="G952" s="73">
        <f t="shared" si="73"/>
        <v>0.25856810000000002</v>
      </c>
    </row>
    <row r="953" spans="2:7" ht="15.75">
      <c r="B953" s="49">
        <v>44490</v>
      </c>
      <c r="C953" s="50">
        <v>9.7880000000000003</v>
      </c>
      <c r="D953" s="50">
        <v>9.3371433279999998</v>
      </c>
      <c r="E953" s="40">
        <f t="shared" si="74"/>
        <v>4.8286360845290144E-2</v>
      </c>
      <c r="F953" s="39">
        <v>2574.0500000000002</v>
      </c>
      <c r="G953" s="73">
        <f t="shared" si="73"/>
        <v>0.25627679999999997</v>
      </c>
    </row>
    <row r="954" spans="2:7" ht="15.75">
      <c r="B954" s="49">
        <v>44489</v>
      </c>
      <c r="C954" s="50">
        <v>9.7789999999999999</v>
      </c>
      <c r="D954" s="50">
        <v>9.3712850769999996</v>
      </c>
      <c r="E954" s="40">
        <f t="shared" si="74"/>
        <v>4.3506831736520146E-2</v>
      </c>
      <c r="F954" s="39">
        <v>293.37</v>
      </c>
      <c r="G954" s="73">
        <f t="shared" si="73"/>
        <v>0.33103384999999996</v>
      </c>
    </row>
    <row r="955" spans="2:7" ht="15.75">
      <c r="B955" s="49">
        <v>44488</v>
      </c>
      <c r="C955" s="50">
        <v>9.7789999999999999</v>
      </c>
      <c r="D955" s="50">
        <v>9.3920769410000009</v>
      </c>
      <c r="E955" s="40">
        <f t="shared" si="74"/>
        <v>4.1196751414048993E-2</v>
      </c>
      <c r="F955" s="39">
        <v>4456.55</v>
      </c>
      <c r="G955" s="73">
        <f t="shared" si="73"/>
        <v>0.38429311999999999</v>
      </c>
    </row>
    <row r="956" spans="2:7" ht="15.75">
      <c r="B956" s="49">
        <v>44487</v>
      </c>
      <c r="C956" s="50">
        <v>9.782</v>
      </c>
      <c r="D956" s="50">
        <v>9.4501592310000007</v>
      </c>
      <c r="E956" s="40">
        <f t="shared" si="74"/>
        <v>3.5114833611632701E-2</v>
      </c>
      <c r="F956" s="39">
        <v>19590.740000000002</v>
      </c>
      <c r="G956" s="73">
        <f t="shared" si="73"/>
        <v>0.39684304000000004</v>
      </c>
    </row>
    <row r="957" spans="2:7" ht="15.75">
      <c r="B957" s="49">
        <v>44484</v>
      </c>
      <c r="C957" s="50">
        <v>9.7889999999999997</v>
      </c>
      <c r="D957" s="50">
        <v>9.4550732019999995</v>
      </c>
      <c r="E957" s="40">
        <f t="shared" si="74"/>
        <v>3.5317209170772523E-2</v>
      </c>
      <c r="F957" s="39">
        <v>42690.96</v>
      </c>
      <c r="G957" s="73">
        <f t="shared" si="73"/>
        <v>0.3792626400000001</v>
      </c>
    </row>
    <row r="958" spans="2:7" ht="15.75">
      <c r="B958" s="49">
        <v>44483</v>
      </c>
      <c r="C958" s="50">
        <v>9.793000000000001</v>
      </c>
      <c r="D958" s="50">
        <v>9.4739201410000007</v>
      </c>
      <c r="E958" s="40">
        <f t="shared" si="74"/>
        <v>3.3679813028941297E-2</v>
      </c>
      <c r="F958" s="39">
        <v>391.84</v>
      </c>
      <c r="G958" s="73">
        <f t="shared" si="73"/>
        <v>0.33714738</v>
      </c>
    </row>
    <row r="959" spans="2:7" ht="15.75">
      <c r="B959" s="49">
        <v>44482</v>
      </c>
      <c r="C959" s="50">
        <v>9.68</v>
      </c>
      <c r="D959" s="50">
        <v>9.4849962340000005</v>
      </c>
      <c r="E959" s="40">
        <f t="shared" si="74"/>
        <v>2.0559182227293471E-2</v>
      </c>
      <c r="F959" s="39">
        <v>8882.56</v>
      </c>
      <c r="G959" s="73">
        <f t="shared" si="73"/>
        <v>0.34377607000000004</v>
      </c>
    </row>
    <row r="960" spans="2:7" ht="15.75">
      <c r="B960" s="49">
        <v>44480</v>
      </c>
      <c r="C960" s="50">
        <v>9.6999999999999993</v>
      </c>
      <c r="D960" s="50">
        <v>9.4651888769999992</v>
      </c>
      <c r="E960" s="40">
        <f t="shared" si="74"/>
        <v>2.4807864486527054E-2</v>
      </c>
      <c r="F960" s="39">
        <v>10365.69</v>
      </c>
      <c r="G960" s="73">
        <f t="shared" si="73"/>
        <v>0.33518456000000013</v>
      </c>
    </row>
    <row r="961" spans="2:7" ht="15.75">
      <c r="B961" s="49">
        <v>44477</v>
      </c>
      <c r="C961" s="50">
        <v>9.6989999999999998</v>
      </c>
      <c r="D961" s="50">
        <v>9.4786320849999992</v>
      </c>
      <c r="E961" s="40">
        <f t="shared" si="74"/>
        <v>2.3248915352325428E-2</v>
      </c>
      <c r="F961" s="39">
        <v>2685.92</v>
      </c>
      <c r="G961" s="73">
        <f t="shared" si="73"/>
        <v>0.32841175000000006</v>
      </c>
    </row>
    <row r="962" spans="2:7" ht="15.75">
      <c r="B962" s="49">
        <v>44476</v>
      </c>
      <c r="C962" s="50">
        <v>9.6999999999999993</v>
      </c>
      <c r="D962" s="50">
        <v>9.4526843549999988</v>
      </c>
      <c r="E962" s="40">
        <f t="shared" si="74"/>
        <v>2.6163535744127886E-2</v>
      </c>
      <c r="F962" s="39">
        <v>194</v>
      </c>
      <c r="G962" s="73">
        <f t="shared" ref="G962:G1025" si="75">SUM(F962:F981)/1000000</f>
        <v>0.33135579000000004</v>
      </c>
    </row>
    <row r="963" spans="2:7" ht="15.75">
      <c r="B963" s="49">
        <v>44475</v>
      </c>
      <c r="C963" s="50">
        <v>9.6999999999999993</v>
      </c>
      <c r="D963" s="50">
        <v>9.472524237</v>
      </c>
      <c r="E963" s="40">
        <f t="shared" si="74"/>
        <v>2.4014270885839517E-2</v>
      </c>
      <c r="F963" s="39">
        <v>2302.64</v>
      </c>
      <c r="G963" s="73">
        <f t="shared" si="75"/>
        <v>0.33154864000000001</v>
      </c>
    </row>
    <row r="964" spans="2:7" ht="15.75">
      <c r="B964" s="49">
        <v>44474</v>
      </c>
      <c r="C964" s="50">
        <v>9.6890000000000001</v>
      </c>
      <c r="D964" s="50">
        <v>9.4455517839999992</v>
      </c>
      <c r="E964" s="40">
        <f t="shared" si="74"/>
        <v>2.5773848004558397E-2</v>
      </c>
      <c r="F964" s="39">
        <v>3249.78</v>
      </c>
      <c r="G964" s="73">
        <f t="shared" si="75"/>
        <v>0.32944179000000012</v>
      </c>
    </row>
    <row r="965" spans="2:7" ht="15.75">
      <c r="B965" s="49">
        <v>44473</v>
      </c>
      <c r="C965" s="50">
        <v>9.6989999999999998</v>
      </c>
      <c r="D965" s="50">
        <v>9.465713298999999</v>
      </c>
      <c r="E965" s="40">
        <f t="shared" si="74"/>
        <v>2.4645443362904862E-2</v>
      </c>
      <c r="F965" s="39">
        <v>97406.56</v>
      </c>
      <c r="G965" s="73">
        <f t="shared" si="75"/>
        <v>0.34941323000000007</v>
      </c>
    </row>
    <row r="966" spans="2:7" ht="15.75">
      <c r="B966" s="49">
        <v>44470</v>
      </c>
      <c r="C966" s="50">
        <v>9.6989999999999998</v>
      </c>
      <c r="D966" s="50">
        <v>9.4788393240000008</v>
      </c>
      <c r="E966" s="40">
        <f t="shared" si="74"/>
        <v>2.322654372277011E-2</v>
      </c>
      <c r="F966" s="39">
        <v>8524.25</v>
      </c>
      <c r="G966" s="73">
        <f t="shared" si="75"/>
        <v>0.26096049999999998</v>
      </c>
    </row>
    <row r="967" spans="2:7" ht="15.75">
      <c r="B967" s="49">
        <v>44469</v>
      </c>
      <c r="C967" s="50">
        <v>9.8000000000000007</v>
      </c>
      <c r="D967" s="50">
        <v>9.4421049589999999</v>
      </c>
      <c r="E967" s="40">
        <f t="shared" si="74"/>
        <v>3.7904158294582713E-2</v>
      </c>
      <c r="F967" s="39">
        <v>39908.480000000003</v>
      </c>
      <c r="G967" s="73">
        <f t="shared" si="75"/>
        <v>0.25797780999999997</v>
      </c>
    </row>
    <row r="968" spans="2:7" ht="15.75">
      <c r="B968" s="49">
        <v>44468</v>
      </c>
      <c r="C968" s="50">
        <v>9.4499999999999993</v>
      </c>
      <c r="D968" s="50">
        <v>9.5416373199999995</v>
      </c>
      <c r="E968" s="40">
        <f t="shared" si="74"/>
        <v>-9.6039408045746066E-3</v>
      </c>
      <c r="F968" s="39">
        <v>11440.1</v>
      </c>
      <c r="G968" s="73">
        <f t="shared" si="75"/>
        <v>0.21914748000000001</v>
      </c>
    </row>
    <row r="969" spans="2:7" ht="15.75">
      <c r="B969" s="49">
        <v>44467</v>
      </c>
      <c r="C969" s="50">
        <v>9.4989999999999988</v>
      </c>
      <c r="D969" s="50">
        <v>9.5309411050000001</v>
      </c>
      <c r="E969" s="40">
        <f t="shared" si="74"/>
        <v>-3.3513065129785469E-3</v>
      </c>
      <c r="F969" s="39">
        <v>468.99</v>
      </c>
      <c r="G969" s="73">
        <f t="shared" si="75"/>
        <v>0.21394506999999999</v>
      </c>
    </row>
    <row r="970" spans="2:7" ht="15.75">
      <c r="B970" s="49">
        <v>44466</v>
      </c>
      <c r="C970" s="50">
        <v>9.4939999999999998</v>
      </c>
      <c r="D970" s="50">
        <v>9.5349001389999994</v>
      </c>
      <c r="E970" s="40">
        <f t="shared" si="74"/>
        <v>-4.2895193870682302E-3</v>
      </c>
      <c r="F970" s="39">
        <v>284.82</v>
      </c>
      <c r="G970" s="73">
        <f t="shared" si="75"/>
        <v>0.21397131999999996</v>
      </c>
    </row>
    <row r="971" spans="2:7" ht="15.75">
      <c r="B971" s="49">
        <v>44463</v>
      </c>
      <c r="C971" s="50">
        <v>9.4939999999999998</v>
      </c>
      <c r="D971" s="50">
        <v>9.5391132369999987</v>
      </c>
      <c r="E971" s="40">
        <f t="shared" si="74"/>
        <v>-4.729290436034983E-3</v>
      </c>
      <c r="F971" s="39">
        <v>282.75</v>
      </c>
      <c r="G971" s="73">
        <f t="shared" si="75"/>
        <v>0.21526792999999997</v>
      </c>
    </row>
    <row r="972" spans="2:7" ht="15.75">
      <c r="B972" s="49">
        <v>44462</v>
      </c>
      <c r="C972" s="50">
        <v>9.4939999999999998</v>
      </c>
      <c r="D972" s="50">
        <v>9.5459203860000006</v>
      </c>
      <c r="E972" s="40">
        <f t="shared" si="74"/>
        <v>-5.4390130967514327E-3</v>
      </c>
      <c r="F972" s="39">
        <v>282.75</v>
      </c>
      <c r="G972" s="73">
        <f t="shared" si="75"/>
        <v>0.21508264999999996</v>
      </c>
    </row>
    <row r="973" spans="2:7" ht="15.75">
      <c r="B973" s="49">
        <v>44461</v>
      </c>
      <c r="C973" s="50">
        <v>9.4870000000000001</v>
      </c>
      <c r="D973" s="50">
        <v>9.5578111309999993</v>
      </c>
      <c r="E973" s="40">
        <f t="shared" si="74"/>
        <v>-7.4087183801245793E-3</v>
      </c>
      <c r="F973" s="39">
        <v>77331.100000000006</v>
      </c>
      <c r="G973" s="73">
        <f t="shared" si="75"/>
        <v>0.21539184</v>
      </c>
    </row>
    <row r="974" spans="2:7" ht="15.75">
      <c r="B974" s="49">
        <v>44460</v>
      </c>
      <c r="C974" s="50">
        <v>9.4499999999999993</v>
      </c>
      <c r="D974" s="50">
        <v>9.5643075960000008</v>
      </c>
      <c r="E974" s="40">
        <f t="shared" si="74"/>
        <v>-1.1951476346056422E-2</v>
      </c>
      <c r="F974" s="39">
        <v>53552.639999999999</v>
      </c>
      <c r="G974" s="73">
        <f t="shared" si="75"/>
        <v>0.13815947999999997</v>
      </c>
    </row>
    <row r="975" spans="2:7" ht="15.75">
      <c r="B975" s="49">
        <v>44459</v>
      </c>
      <c r="C975" s="50">
        <v>9.5500000000000007</v>
      </c>
      <c r="D975" s="50">
        <v>9.5412907699999998</v>
      </c>
      <c r="E975" s="40">
        <f t="shared" si="74"/>
        <v>9.1279368902430491E-4</v>
      </c>
      <c r="F975" s="39">
        <v>17006.47</v>
      </c>
      <c r="G975" s="73">
        <f t="shared" si="75"/>
        <v>0.10135804999999999</v>
      </c>
    </row>
    <row r="976" spans="2:7" ht="15.75">
      <c r="B976" s="49">
        <v>44456</v>
      </c>
      <c r="C976" s="50">
        <v>9.5939999999999994</v>
      </c>
      <c r="D976" s="50">
        <v>9.5402066599999991</v>
      </c>
      <c r="E976" s="40">
        <f t="shared" si="74"/>
        <v>5.6385927388287183E-3</v>
      </c>
      <c r="F976" s="39">
        <v>2010.3399999999997</v>
      </c>
      <c r="G976" s="73">
        <f t="shared" si="75"/>
        <v>8.5723300000000016E-2</v>
      </c>
    </row>
    <row r="977" spans="2:7" ht="15.75">
      <c r="B977" s="49">
        <v>44455</v>
      </c>
      <c r="C977" s="50">
        <v>9.5950000000000006</v>
      </c>
      <c r="D977" s="50">
        <v>9.5494199900000005</v>
      </c>
      <c r="E977" s="40">
        <f t="shared" si="74"/>
        <v>4.7730658037588025E-3</v>
      </c>
      <c r="F977" s="39">
        <v>575.70000000000005</v>
      </c>
      <c r="G977" s="73">
        <f t="shared" si="75"/>
        <v>8.3810200000000001E-2</v>
      </c>
    </row>
    <row r="978" spans="2:7" ht="15.75">
      <c r="B978" s="49">
        <v>44454</v>
      </c>
      <c r="C978" s="50">
        <v>9.5950000000000006</v>
      </c>
      <c r="D978" s="50">
        <v>9.5592395000000003</v>
      </c>
      <c r="E978" s="40">
        <f t="shared" ref="E978:E1041" si="76">C978/D978-1</f>
        <v>3.7409356675288663E-3</v>
      </c>
      <c r="F978" s="39">
        <v>7020.53</v>
      </c>
      <c r="G978" s="73">
        <f t="shared" si="75"/>
        <v>8.8688640000000013E-2</v>
      </c>
    </row>
    <row r="979" spans="2:7" ht="15.75">
      <c r="B979" s="49">
        <v>44453</v>
      </c>
      <c r="C979" s="50">
        <v>9.6999999999999993</v>
      </c>
      <c r="D979" s="50">
        <v>9.538847800000001</v>
      </c>
      <c r="E979" s="40">
        <f t="shared" si="76"/>
        <v>1.6894304572088625E-2</v>
      </c>
      <c r="F979" s="39">
        <v>291.05</v>
      </c>
      <c r="G979" s="73">
        <f t="shared" si="75"/>
        <v>8.5629730000000015E-2</v>
      </c>
    </row>
    <row r="980" spans="2:7" ht="15.75">
      <c r="B980" s="49">
        <v>44452</v>
      </c>
      <c r="C980" s="50">
        <v>9.7089999999999996</v>
      </c>
      <c r="D980" s="50">
        <v>9.5291306999999996</v>
      </c>
      <c r="E980" s="40">
        <f t="shared" si="76"/>
        <v>1.8875730185965445E-2</v>
      </c>
      <c r="F980" s="39">
        <v>3592.88</v>
      </c>
      <c r="G980" s="73">
        <f t="shared" si="75"/>
        <v>9.7912450000000012E-2</v>
      </c>
    </row>
    <row r="981" spans="2:7" ht="15.75">
      <c r="B981" s="49">
        <v>44449</v>
      </c>
      <c r="C981" s="50">
        <v>9.7970000000000006</v>
      </c>
      <c r="D981" s="50">
        <v>9.5195341500000001</v>
      </c>
      <c r="E981" s="40">
        <f t="shared" si="76"/>
        <v>2.9146998753085018E-2</v>
      </c>
      <c r="F981" s="39">
        <v>5629.96</v>
      </c>
      <c r="G981" s="73">
        <f t="shared" si="75"/>
        <v>9.6285150000000014E-2</v>
      </c>
    </row>
    <row r="982" spans="2:7" ht="15.75">
      <c r="B982" s="49">
        <v>44448</v>
      </c>
      <c r="C982" s="50">
        <v>9.7590000000000003</v>
      </c>
      <c r="D982" s="50">
        <v>9.5079504700000008</v>
      </c>
      <c r="E982" s="40">
        <f t="shared" si="76"/>
        <v>2.6404168889196944E-2</v>
      </c>
      <c r="F982" s="39">
        <v>386.85</v>
      </c>
      <c r="G982" s="73">
        <f t="shared" si="75"/>
        <v>9.5643859999999997E-2</v>
      </c>
    </row>
    <row r="983" spans="2:7" ht="15.75">
      <c r="B983" s="49">
        <v>44447</v>
      </c>
      <c r="C983" s="50">
        <v>9.7799999999999994</v>
      </c>
      <c r="D983" s="50">
        <v>9.4314722799999995</v>
      </c>
      <c r="E983" s="40">
        <f t="shared" si="76"/>
        <v>3.6953691815335477E-2</v>
      </c>
      <c r="F983" s="39">
        <v>195.79</v>
      </c>
      <c r="G983" s="73">
        <f t="shared" si="75"/>
        <v>9.5751950000000016E-2</v>
      </c>
    </row>
    <row r="984" spans="2:7" ht="15.75">
      <c r="B984" s="49">
        <v>44445</v>
      </c>
      <c r="C984" s="50">
        <v>9.827</v>
      </c>
      <c r="D984" s="50">
        <v>9.4952805999999992</v>
      </c>
      <c r="E984" s="40">
        <f t="shared" si="76"/>
        <v>3.4935186644194705E-2</v>
      </c>
      <c r="F984" s="39">
        <v>23221.22</v>
      </c>
      <c r="G984" s="73">
        <f t="shared" si="75"/>
        <v>0.10348577</v>
      </c>
    </row>
    <row r="985" spans="2:7" ht="15.75">
      <c r="B985" s="49">
        <v>44442</v>
      </c>
      <c r="C985" s="50">
        <v>9.702</v>
      </c>
      <c r="D985" s="50">
        <v>9.4953965199999999</v>
      </c>
      <c r="E985" s="40">
        <f t="shared" si="76"/>
        <v>2.1758278294627731E-2</v>
      </c>
      <c r="F985" s="39">
        <v>8953.83</v>
      </c>
      <c r="G985" s="73">
        <f t="shared" si="75"/>
        <v>8.8561070000000006E-2</v>
      </c>
    </row>
    <row r="986" spans="2:7" ht="15.75">
      <c r="B986" s="49">
        <v>44441</v>
      </c>
      <c r="C986" s="50">
        <v>9.7099999999999991</v>
      </c>
      <c r="D986" s="50">
        <v>8.9954730499999993</v>
      </c>
      <c r="E986" s="40">
        <f t="shared" si="76"/>
        <v>7.9431837106109793E-2</v>
      </c>
      <c r="F986" s="39">
        <v>5541.56</v>
      </c>
      <c r="G986" s="73">
        <f t="shared" si="75"/>
        <v>8.209124000000001E-2</v>
      </c>
    </row>
    <row r="987" spans="2:7" ht="15.75">
      <c r="B987" s="49">
        <v>44440</v>
      </c>
      <c r="C987" s="50">
        <v>9.8889999999999993</v>
      </c>
      <c r="D987" s="50">
        <v>9.1267790499999997</v>
      </c>
      <c r="E987" s="40">
        <f t="shared" si="76"/>
        <v>8.3514780605979499E-2</v>
      </c>
      <c r="F987" s="39">
        <v>1078.1500000000001</v>
      </c>
      <c r="G987" s="73">
        <f t="shared" si="75"/>
        <v>7.8122240000000009E-2</v>
      </c>
    </row>
    <row r="988" spans="2:7" ht="15.75">
      <c r="B988" s="49">
        <v>44439</v>
      </c>
      <c r="C988" s="50">
        <v>9.9030000000000005</v>
      </c>
      <c r="D988" s="50">
        <v>9.0615017899999994</v>
      </c>
      <c r="E988" s="40">
        <f t="shared" si="76"/>
        <v>9.2865203748969449E-2</v>
      </c>
      <c r="F988" s="39">
        <v>6237.69</v>
      </c>
      <c r="G988" s="73">
        <f t="shared" si="75"/>
        <v>8.9039010000000016E-2</v>
      </c>
    </row>
    <row r="989" spans="2:7" ht="15.75">
      <c r="B989" s="49">
        <v>44438</v>
      </c>
      <c r="C989" s="50">
        <v>9.9049999999999994</v>
      </c>
      <c r="D989" s="50">
        <v>9.3456831600000001</v>
      </c>
      <c r="E989" s="40">
        <f t="shared" si="76"/>
        <v>5.984761417912221E-2</v>
      </c>
      <c r="F989" s="39">
        <v>495.24</v>
      </c>
      <c r="G989" s="73">
        <f t="shared" si="75"/>
        <v>8.4090800000000007E-2</v>
      </c>
    </row>
    <row r="990" spans="2:7" ht="15.75">
      <c r="B990" s="49">
        <v>44435</v>
      </c>
      <c r="C990" s="50">
        <v>9.8709999999999987</v>
      </c>
      <c r="D990" s="50">
        <v>9.3235220999999999</v>
      </c>
      <c r="E990" s="40">
        <f t="shared" si="76"/>
        <v>5.8720073179211907E-2</v>
      </c>
      <c r="F990" s="39">
        <v>1581.43</v>
      </c>
      <c r="G990" s="73">
        <f t="shared" si="75"/>
        <v>9.0359019999999998E-2</v>
      </c>
    </row>
    <row r="991" spans="2:7" ht="15.75">
      <c r="B991" s="49">
        <v>44434</v>
      </c>
      <c r="C991" s="50">
        <v>9.8650000000000002</v>
      </c>
      <c r="D991" s="50">
        <v>9.2139297099999986</v>
      </c>
      <c r="E991" s="40">
        <f t="shared" si="76"/>
        <v>7.0661521250090065E-2</v>
      </c>
      <c r="F991" s="39">
        <v>97.47</v>
      </c>
      <c r="G991" s="73">
        <f t="shared" si="75"/>
        <v>0.11551809000000002</v>
      </c>
    </row>
    <row r="992" spans="2:7" ht="15.75">
      <c r="B992" s="49">
        <v>44433</v>
      </c>
      <c r="C992" s="50">
        <v>9.8650000000000002</v>
      </c>
      <c r="D992" s="50">
        <v>9.2674737</v>
      </c>
      <c r="E992" s="40">
        <f t="shared" si="76"/>
        <v>6.4475640216815622E-2</v>
      </c>
      <c r="F992" s="39">
        <v>591.94000000000005</v>
      </c>
      <c r="G992" s="73">
        <f t="shared" si="75"/>
        <v>0.13173235</v>
      </c>
    </row>
    <row r="993" spans="2:7" ht="15.75">
      <c r="B993" s="49">
        <v>44432</v>
      </c>
      <c r="C993" s="50">
        <v>9.8739999999999988</v>
      </c>
      <c r="D993" s="50">
        <v>9.0646817899999999</v>
      </c>
      <c r="E993" s="40">
        <f t="shared" si="76"/>
        <v>8.9282583630549972E-2</v>
      </c>
      <c r="F993" s="39">
        <v>98.74</v>
      </c>
      <c r="G993" s="73">
        <f t="shared" si="75"/>
        <v>0.13274278</v>
      </c>
    </row>
    <row r="994" spans="2:7" ht="15.75">
      <c r="B994" s="49">
        <v>44431</v>
      </c>
      <c r="C994" s="50">
        <v>9.7170000000000005</v>
      </c>
      <c r="D994" s="50">
        <v>8.8950195500000007</v>
      </c>
      <c r="E994" s="40">
        <f t="shared" si="76"/>
        <v>9.240906614983202E-2</v>
      </c>
      <c r="F994" s="39">
        <v>16751.21</v>
      </c>
      <c r="G994" s="73">
        <f t="shared" si="75"/>
        <v>0.13524904000000001</v>
      </c>
    </row>
    <row r="995" spans="2:7" ht="15.75">
      <c r="B995" s="49">
        <v>44428</v>
      </c>
      <c r="C995" s="50">
        <v>9.798</v>
      </c>
      <c r="D995" s="50">
        <v>8.9556827400000003</v>
      </c>
      <c r="E995" s="40">
        <f t="shared" si="76"/>
        <v>9.4053941441878175E-2</v>
      </c>
      <c r="F995" s="39">
        <v>1371.72</v>
      </c>
      <c r="G995" s="73">
        <f t="shared" si="75"/>
        <v>0.12160435999999998</v>
      </c>
    </row>
    <row r="996" spans="2:7" ht="15.75">
      <c r="B996" s="49">
        <v>44427</v>
      </c>
      <c r="C996" s="50">
        <v>9.7240000000000002</v>
      </c>
      <c r="D996" s="50">
        <v>8.81740046</v>
      </c>
      <c r="E996" s="40">
        <f t="shared" si="76"/>
        <v>0.10281936769377498</v>
      </c>
      <c r="F996" s="39">
        <v>97.24</v>
      </c>
      <c r="G996" s="73">
        <f t="shared" si="75"/>
        <v>0.12273888999999999</v>
      </c>
    </row>
    <row r="997" spans="2:7" ht="15.75">
      <c r="B997" s="49">
        <v>44426</v>
      </c>
      <c r="C997" s="50">
        <v>9.7240000000000002</v>
      </c>
      <c r="D997" s="50">
        <v>8.7435565200000003</v>
      </c>
      <c r="E997" s="40">
        <f t="shared" si="76"/>
        <v>0.11213325810353436</v>
      </c>
      <c r="F997" s="39">
        <v>5454.14</v>
      </c>
      <c r="G997" s="73">
        <f t="shared" si="75"/>
        <v>0.12334358999999998</v>
      </c>
    </row>
    <row r="998" spans="2:7" ht="15.75">
      <c r="B998" s="49">
        <v>44425</v>
      </c>
      <c r="C998" s="50">
        <v>9.9</v>
      </c>
      <c r="D998" s="50">
        <v>8.9603691899999998</v>
      </c>
      <c r="E998" s="40">
        <f t="shared" si="76"/>
        <v>0.10486518915410903</v>
      </c>
      <c r="F998" s="39">
        <v>3961.62</v>
      </c>
      <c r="G998" s="73">
        <f t="shared" si="75"/>
        <v>0.12619788000000001</v>
      </c>
    </row>
    <row r="999" spans="2:7" ht="15.75">
      <c r="B999" s="49">
        <v>44424</v>
      </c>
      <c r="C999" s="50">
        <v>9.9</v>
      </c>
      <c r="D999" s="50">
        <v>9.1414317599999997</v>
      </c>
      <c r="E999" s="40">
        <f t="shared" si="76"/>
        <v>8.2981338144343386E-2</v>
      </c>
      <c r="F999" s="39">
        <v>12573.77</v>
      </c>
      <c r="G999" s="73">
        <f t="shared" si="75"/>
        <v>0.13128528999999997</v>
      </c>
    </row>
    <row r="1000" spans="2:7" ht="15.75">
      <c r="B1000" s="49">
        <v>44421</v>
      </c>
      <c r="C1000" s="50">
        <v>9.8849999999999998</v>
      </c>
      <c r="D1000" s="50">
        <v>9.2159534000000001</v>
      </c>
      <c r="E1000" s="40">
        <f t="shared" si="76"/>
        <v>7.25965693359516E-2</v>
      </c>
      <c r="F1000" s="39">
        <v>1965.58</v>
      </c>
      <c r="G1000" s="73">
        <f t="shared" si="75"/>
        <v>0.21352201999999998</v>
      </c>
    </row>
    <row r="1001" spans="2:7" ht="15.75">
      <c r="B1001" s="49">
        <v>44420</v>
      </c>
      <c r="C1001" s="50">
        <v>9.8989999999999991</v>
      </c>
      <c r="D1001" s="50">
        <v>9.3479472399999999</v>
      </c>
      <c r="E1001" s="40">
        <f t="shared" si="76"/>
        <v>5.8949066126736005E-2</v>
      </c>
      <c r="F1001" s="39">
        <v>4988.67</v>
      </c>
      <c r="G1001" s="73">
        <f t="shared" si="75"/>
        <v>1.71725544</v>
      </c>
    </row>
    <row r="1002" spans="2:7" ht="15.75">
      <c r="B1002" s="49">
        <v>44419</v>
      </c>
      <c r="C1002" s="50">
        <v>9.8979999999999997</v>
      </c>
      <c r="D1002" s="50">
        <v>9.4402998900000004</v>
      </c>
      <c r="E1002" s="40">
        <f t="shared" si="76"/>
        <v>4.8483640915352177E-2</v>
      </c>
      <c r="F1002" s="39">
        <v>494.94</v>
      </c>
      <c r="G1002" s="73">
        <f t="shared" si="75"/>
        <v>1.72586127</v>
      </c>
    </row>
    <row r="1003" spans="2:7" ht="15.75">
      <c r="B1003" s="49">
        <v>44418</v>
      </c>
      <c r="C1003" s="50">
        <v>9.9</v>
      </c>
      <c r="D1003" s="50">
        <v>9.4868246599999999</v>
      </c>
      <c r="E1003" s="40">
        <f t="shared" si="76"/>
        <v>4.355254311193324E-2</v>
      </c>
      <c r="F1003" s="39">
        <v>7929.61</v>
      </c>
      <c r="G1003" s="73">
        <f t="shared" si="75"/>
        <v>1.7569833500000001</v>
      </c>
    </row>
    <row r="1004" spans="2:7" ht="15.75">
      <c r="B1004" s="49">
        <v>44417</v>
      </c>
      <c r="C1004" s="50">
        <v>9.891</v>
      </c>
      <c r="D1004" s="50">
        <v>9.435456030000001</v>
      </c>
      <c r="E1004" s="40">
        <f t="shared" si="76"/>
        <v>4.8280016201824205E-2</v>
      </c>
      <c r="F1004" s="39">
        <v>8296.52</v>
      </c>
      <c r="G1004" s="73">
        <f t="shared" si="75"/>
        <v>1.7659283400000001</v>
      </c>
    </row>
    <row r="1005" spans="2:7" ht="15.75">
      <c r="B1005" s="49">
        <v>44414</v>
      </c>
      <c r="C1005" s="50">
        <v>9.93</v>
      </c>
      <c r="D1005" s="50">
        <v>9.5617906099999992</v>
      </c>
      <c r="E1005" s="40">
        <f t="shared" si="76"/>
        <v>3.8508413854505097E-2</v>
      </c>
      <c r="F1005" s="39">
        <v>2484</v>
      </c>
      <c r="G1005" s="73">
        <f t="shared" si="75"/>
        <v>1.7791279600000001</v>
      </c>
    </row>
    <row r="1006" spans="2:7" ht="15.75">
      <c r="B1006" s="49">
        <v>44413</v>
      </c>
      <c r="C1006" s="50">
        <v>9.8249999999999993</v>
      </c>
      <c r="D1006" s="50">
        <v>9.5018522899999986</v>
      </c>
      <c r="E1006" s="40">
        <f t="shared" si="76"/>
        <v>3.4008917433929087E-2</v>
      </c>
      <c r="F1006" s="39">
        <v>1572.56</v>
      </c>
      <c r="G1006" s="73">
        <f t="shared" si="75"/>
        <v>1.8150153599999999</v>
      </c>
    </row>
    <row r="1007" spans="2:7" ht="15.75">
      <c r="B1007" s="49">
        <v>44412</v>
      </c>
      <c r="C1007" s="50">
        <v>9.83</v>
      </c>
      <c r="D1007" s="50">
        <v>9.6764397399999993</v>
      </c>
      <c r="E1007" s="40">
        <f t="shared" si="76"/>
        <v>1.5869499953089283E-2</v>
      </c>
      <c r="F1007" s="39">
        <v>11994.92</v>
      </c>
      <c r="G1007" s="73">
        <f t="shared" si="75"/>
        <v>1.82137868</v>
      </c>
    </row>
    <row r="1008" spans="2:7" ht="15.75">
      <c r="B1008" s="49">
        <v>44411</v>
      </c>
      <c r="C1008" s="50">
        <v>9.9439999999999991</v>
      </c>
      <c r="D1008" s="50">
        <v>9.5021657399999988</v>
      </c>
      <c r="E1008" s="40">
        <f t="shared" si="76"/>
        <v>4.649826914090438E-2</v>
      </c>
      <c r="F1008" s="39">
        <v>1289.48</v>
      </c>
      <c r="G1008" s="73">
        <f t="shared" si="75"/>
        <v>1.8323150699999999</v>
      </c>
    </row>
    <row r="1009" spans="2:7" ht="15.75">
      <c r="B1009" s="49">
        <v>44410</v>
      </c>
      <c r="C1009" s="50">
        <v>9.9459999999999997</v>
      </c>
      <c r="D1009" s="50">
        <v>9.4285069899999989</v>
      </c>
      <c r="E1009" s="40">
        <f t="shared" si="76"/>
        <v>5.4885997385255347E-2</v>
      </c>
      <c r="F1009" s="39">
        <v>6763.46</v>
      </c>
      <c r="G1009" s="73">
        <f t="shared" si="75"/>
        <v>16.445095590000001</v>
      </c>
    </row>
    <row r="1010" spans="2:7" ht="15.75">
      <c r="B1010" s="49">
        <v>44407</v>
      </c>
      <c r="C1010" s="50">
        <v>10.065000000000001</v>
      </c>
      <c r="D1010" s="50">
        <v>9.4132998699999995</v>
      </c>
      <c r="E1010" s="40">
        <f t="shared" si="76"/>
        <v>6.9231846323833501E-2</v>
      </c>
      <c r="F1010" s="39">
        <v>26740.5</v>
      </c>
      <c r="G1010" s="73">
        <f t="shared" si="75"/>
        <v>40.014242129999992</v>
      </c>
    </row>
    <row r="1011" spans="2:7" ht="15.75">
      <c r="B1011" s="49">
        <v>44406</v>
      </c>
      <c r="C1011" s="50">
        <v>10.01</v>
      </c>
      <c r="D1011" s="50">
        <v>9.7059363200000011</v>
      </c>
      <c r="E1011" s="40">
        <f t="shared" si="76"/>
        <v>3.1327598901864429E-2</v>
      </c>
      <c r="F1011" s="39">
        <v>16311.730000000001</v>
      </c>
      <c r="G1011" s="73">
        <f t="shared" si="75"/>
        <v>39.99353258</v>
      </c>
    </row>
    <row r="1012" spans="2:7" ht="15.75">
      <c r="B1012" s="49">
        <v>44405</v>
      </c>
      <c r="C1012" s="50">
        <v>10.009</v>
      </c>
      <c r="D1012" s="50">
        <v>9.6724490700000008</v>
      </c>
      <c r="E1012" s="40">
        <f t="shared" si="76"/>
        <v>3.4794799906865626E-2</v>
      </c>
      <c r="F1012" s="39">
        <v>1602.37</v>
      </c>
      <c r="G1012" s="73">
        <f t="shared" si="75"/>
        <v>52.078090850000002</v>
      </c>
    </row>
    <row r="1013" spans="2:7" ht="15.75">
      <c r="B1013" s="49">
        <v>44404</v>
      </c>
      <c r="C1013" s="50">
        <v>10.02</v>
      </c>
      <c r="D1013" s="50">
        <v>9.6937945600000006</v>
      </c>
      <c r="E1013" s="40">
        <f t="shared" si="76"/>
        <v>3.3650954533948729E-2</v>
      </c>
      <c r="F1013" s="39">
        <v>2605</v>
      </c>
      <c r="G1013" s="73">
        <f t="shared" si="75"/>
        <v>57.464214480000003</v>
      </c>
    </row>
    <row r="1014" spans="2:7" ht="15.75">
      <c r="B1014" s="49">
        <v>44403</v>
      </c>
      <c r="C1014" s="50">
        <v>10.02</v>
      </c>
      <c r="D1014" s="50">
        <v>9.7949907800000009</v>
      </c>
      <c r="E1014" s="40">
        <f t="shared" si="76"/>
        <v>2.2971866442124345E-2</v>
      </c>
      <c r="F1014" s="39">
        <v>3106.53</v>
      </c>
      <c r="G1014" s="73">
        <f t="shared" si="75"/>
        <v>57.469721870000008</v>
      </c>
    </row>
    <row r="1015" spans="2:7" ht="15.75">
      <c r="B1015" s="49">
        <v>44400</v>
      </c>
      <c r="C1015" s="50">
        <v>10.025</v>
      </c>
      <c r="D1015" s="50">
        <v>9.874787340000001</v>
      </c>
      <c r="E1015" s="40">
        <f t="shared" si="76"/>
        <v>1.5211736195222203E-2</v>
      </c>
      <c r="F1015" s="39">
        <v>2506.25</v>
      </c>
      <c r="G1015" s="73">
        <f t="shared" si="75"/>
        <v>57.471534240000004</v>
      </c>
    </row>
    <row r="1016" spans="2:7" ht="15.75">
      <c r="B1016" s="49">
        <v>44399</v>
      </c>
      <c r="C1016" s="50">
        <v>10.025</v>
      </c>
      <c r="D1016" s="50">
        <v>9.9647899399999993</v>
      </c>
      <c r="E1016" s="40">
        <f t="shared" si="76"/>
        <v>6.0422809073283901E-3</v>
      </c>
      <c r="F1016" s="39">
        <v>701.94</v>
      </c>
      <c r="G1016" s="73">
        <f t="shared" si="75"/>
        <v>57.679651290000002</v>
      </c>
    </row>
    <row r="1017" spans="2:7" ht="15.75">
      <c r="B1017" s="49">
        <v>44398</v>
      </c>
      <c r="C1017" s="50">
        <v>10.025</v>
      </c>
      <c r="D1017" s="50">
        <v>9.9602775500000007</v>
      </c>
      <c r="E1017" s="40">
        <f t="shared" si="76"/>
        <v>6.4980568739272382E-3</v>
      </c>
      <c r="F1017" s="39">
        <v>8308.43</v>
      </c>
      <c r="G1017" s="73">
        <f t="shared" si="75"/>
        <v>57.728976870000004</v>
      </c>
    </row>
    <row r="1018" spans="2:7" ht="15.75">
      <c r="B1018" s="49">
        <v>44397</v>
      </c>
      <c r="C1018" s="50">
        <v>10.068999999999999</v>
      </c>
      <c r="D1018" s="50">
        <v>9.8674537299999994</v>
      </c>
      <c r="E1018" s="40">
        <f t="shared" si="76"/>
        <v>2.0425357494937124E-2</v>
      </c>
      <c r="F1018" s="39">
        <v>9049.0300000000007</v>
      </c>
      <c r="G1018" s="73">
        <f t="shared" si="75"/>
        <v>57.735994499999997</v>
      </c>
    </row>
    <row r="1019" spans="2:7" ht="15.75">
      <c r="B1019" s="49">
        <v>44396</v>
      </c>
      <c r="C1019" s="50">
        <v>9.9909999999999997</v>
      </c>
      <c r="D1019" s="50">
        <v>9.8279365399999996</v>
      </c>
      <c r="E1019" s="40">
        <f t="shared" si="76"/>
        <v>1.659183078119475E-2</v>
      </c>
      <c r="F1019" s="39">
        <v>94810.5</v>
      </c>
      <c r="G1019" s="73">
        <f t="shared" si="75"/>
        <v>58.444044670000011</v>
      </c>
    </row>
    <row r="1020" spans="2:7" ht="15.75">
      <c r="B1020" s="49">
        <v>44393</v>
      </c>
      <c r="C1020" s="50">
        <v>10.068999999999999</v>
      </c>
      <c r="D1020" s="50">
        <v>9.8272715899999987</v>
      </c>
      <c r="E1020" s="40">
        <f t="shared" si="76"/>
        <v>2.4597713392390474E-2</v>
      </c>
      <c r="F1020" s="39">
        <v>1505699</v>
      </c>
      <c r="G1020" s="73">
        <f t="shared" si="75"/>
        <v>58.360634660000009</v>
      </c>
    </row>
    <row r="1021" spans="2:7" ht="15.75">
      <c r="B1021" s="49">
        <v>44392</v>
      </c>
      <c r="C1021" s="50">
        <v>10.07</v>
      </c>
      <c r="D1021" s="50">
        <v>9.7803438499999995</v>
      </c>
      <c r="E1021" s="40">
        <f t="shared" si="76"/>
        <v>2.9616151992447604E-2</v>
      </c>
      <c r="F1021" s="39">
        <v>13594.5</v>
      </c>
      <c r="G1021" s="73">
        <f t="shared" si="75"/>
        <v>56.859867520000009</v>
      </c>
    </row>
    <row r="1022" spans="2:7" ht="15.75">
      <c r="B1022" s="49">
        <v>44391</v>
      </c>
      <c r="C1022" s="50">
        <v>10.07</v>
      </c>
      <c r="D1022" s="50">
        <v>9.7606143500000009</v>
      </c>
      <c r="E1022" s="40">
        <f t="shared" si="76"/>
        <v>3.1697354173203074E-2</v>
      </c>
      <c r="F1022" s="39">
        <v>31617.02</v>
      </c>
      <c r="G1022" s="73">
        <f t="shared" si="75"/>
        <v>56.847484580000014</v>
      </c>
    </row>
    <row r="1023" spans="2:7" ht="15.75">
      <c r="B1023" s="49">
        <v>44390</v>
      </c>
      <c r="C1023" s="50">
        <v>10.07</v>
      </c>
      <c r="D1023" s="50">
        <v>9.6943543999999999</v>
      </c>
      <c r="E1023" s="40">
        <f t="shared" si="76"/>
        <v>3.8748903176058835E-2</v>
      </c>
      <c r="F1023" s="39">
        <v>16874.599999999999</v>
      </c>
      <c r="G1023" s="73">
        <f t="shared" si="75"/>
        <v>56.820003130000011</v>
      </c>
    </row>
    <row r="1024" spans="2:7" ht="15.75">
      <c r="B1024" s="49">
        <v>44389</v>
      </c>
      <c r="C1024" s="50">
        <v>10.045</v>
      </c>
      <c r="D1024" s="50">
        <v>9.6914697700000012</v>
      </c>
      <c r="E1024" s="40">
        <f t="shared" si="76"/>
        <v>3.6478494840313402E-2</v>
      </c>
      <c r="F1024" s="39">
        <v>21496.14</v>
      </c>
      <c r="G1024" s="73">
        <f t="shared" si="75"/>
        <v>56.826562070000016</v>
      </c>
    </row>
    <row r="1025" spans="2:7" ht="15.75">
      <c r="B1025" s="49">
        <v>44385</v>
      </c>
      <c r="C1025" s="50">
        <v>10.045</v>
      </c>
      <c r="D1025" s="50">
        <v>9.7052088699999999</v>
      </c>
      <c r="E1025" s="40">
        <f t="shared" si="76"/>
        <v>3.501121248923722E-2</v>
      </c>
      <c r="F1025" s="39">
        <v>38371.4</v>
      </c>
      <c r="G1025" s="73">
        <f t="shared" si="75"/>
        <v>56.828499470000011</v>
      </c>
    </row>
    <row r="1026" spans="2:7" ht="15.75">
      <c r="B1026" s="49">
        <v>44384</v>
      </c>
      <c r="C1026" s="50">
        <v>10.045</v>
      </c>
      <c r="D1026" s="50">
        <v>9.6840373500000005</v>
      </c>
      <c r="E1026" s="40">
        <f t="shared" si="76"/>
        <v>3.7273983665500721E-2</v>
      </c>
      <c r="F1026" s="39">
        <v>7935.88</v>
      </c>
      <c r="G1026" s="73">
        <f t="shared" ref="G1026:G1089" si="77">SUM(F1026:F1045)/1000000</f>
        <v>56.790229060000009</v>
      </c>
    </row>
    <row r="1027" spans="2:7" ht="15.75">
      <c r="B1027" s="49">
        <v>44383</v>
      </c>
      <c r="C1027" s="50">
        <v>10.050000000000001</v>
      </c>
      <c r="D1027" s="50">
        <v>9.6513351900000011</v>
      </c>
      <c r="E1027" s="40">
        <f t="shared" si="76"/>
        <v>4.1306700280502762E-2</v>
      </c>
      <c r="F1027" s="39">
        <v>22931.31</v>
      </c>
      <c r="G1027" s="73">
        <f t="shared" si="77"/>
        <v>56.784318540000015</v>
      </c>
    </row>
    <row r="1028" spans="2:7" ht="15.75">
      <c r="B1028" s="49">
        <v>44382</v>
      </c>
      <c r="C1028" s="50">
        <v>9.9890000000000008</v>
      </c>
      <c r="D1028" s="50">
        <v>9.6764639799999994</v>
      </c>
      <c r="E1028" s="40">
        <f t="shared" si="76"/>
        <v>3.2298577315636567E-2</v>
      </c>
      <c r="F1028" s="39">
        <v>14614070</v>
      </c>
      <c r="G1028" s="73">
        <f t="shared" si="77"/>
        <v>56.771861670000007</v>
      </c>
    </row>
    <row r="1029" spans="2:7" ht="15.75">
      <c r="B1029" s="49">
        <v>44379</v>
      </c>
      <c r="C1029" s="50">
        <v>10</v>
      </c>
      <c r="D1029" s="50">
        <v>9.6749055100000003</v>
      </c>
      <c r="E1029" s="40">
        <f t="shared" si="76"/>
        <v>3.3601825843568411E-2</v>
      </c>
      <c r="F1029" s="39">
        <v>23575910</v>
      </c>
      <c r="G1029" s="73">
        <f t="shared" si="77"/>
        <v>42.165342370000012</v>
      </c>
    </row>
    <row r="1030" spans="2:7" ht="15.75">
      <c r="B1030" s="49">
        <v>44378</v>
      </c>
      <c r="C1030" s="50">
        <v>10.083</v>
      </c>
      <c r="D1030" s="50">
        <v>9.6448033399999993</v>
      </c>
      <c r="E1030" s="40">
        <f t="shared" si="76"/>
        <v>4.5433446857611193E-2</v>
      </c>
      <c r="F1030" s="39">
        <v>6030.95</v>
      </c>
      <c r="G1030" s="73">
        <f t="shared" si="77"/>
        <v>18.64644693999999</v>
      </c>
    </row>
    <row r="1031" spans="2:7" ht="15.75">
      <c r="B1031" s="49">
        <v>44377</v>
      </c>
      <c r="C1031" s="50">
        <v>10.047000000000001</v>
      </c>
      <c r="D1031" s="50">
        <v>9.6546597900000002</v>
      </c>
      <c r="E1031" s="40">
        <f t="shared" si="76"/>
        <v>4.0637393604109562E-2</v>
      </c>
      <c r="F1031" s="39">
        <v>12100870</v>
      </c>
      <c r="G1031" s="73">
        <f t="shared" si="77"/>
        <v>18.646388469999991</v>
      </c>
    </row>
    <row r="1032" spans="2:7" ht="15.75">
      <c r="B1032" s="49">
        <v>44376</v>
      </c>
      <c r="C1032" s="50">
        <v>10.045999999999999</v>
      </c>
      <c r="D1032" s="50">
        <v>9.7726699300000011</v>
      </c>
      <c r="E1032" s="40">
        <f t="shared" si="76"/>
        <v>2.7968822436224228E-2</v>
      </c>
      <c r="F1032" s="39">
        <v>5387726</v>
      </c>
      <c r="G1032" s="73">
        <f t="shared" si="77"/>
        <v>6.6190044100000023</v>
      </c>
    </row>
    <row r="1033" spans="2:7" ht="15.75">
      <c r="B1033" s="49">
        <v>44375</v>
      </c>
      <c r="C1033" s="50">
        <v>9.9209999999999994</v>
      </c>
      <c r="D1033" s="50">
        <v>9.7772087699999997</v>
      </c>
      <c r="E1033" s="40">
        <f t="shared" si="76"/>
        <v>1.4706777095851997E-2</v>
      </c>
      <c r="F1033" s="39">
        <v>8112.3899999999994</v>
      </c>
      <c r="G1033" s="73">
        <f t="shared" si="77"/>
        <v>1.25996891</v>
      </c>
    </row>
    <row r="1034" spans="2:7" ht="15.75">
      <c r="B1034" s="49">
        <v>44372</v>
      </c>
      <c r="C1034" s="50">
        <v>9.9269999999999996</v>
      </c>
      <c r="D1034" s="50">
        <v>9.7390152599999986</v>
      </c>
      <c r="E1034" s="40">
        <f t="shared" si="76"/>
        <v>1.9302232821432286E-2</v>
      </c>
      <c r="F1034" s="39">
        <v>4918.8999999999996</v>
      </c>
      <c r="G1034" s="73">
        <f t="shared" si="77"/>
        <v>21.308696519999998</v>
      </c>
    </row>
    <row r="1035" spans="2:7" ht="15.75">
      <c r="B1035" s="49">
        <v>44371</v>
      </c>
      <c r="C1035" s="50">
        <v>10.048</v>
      </c>
      <c r="D1035" s="50">
        <v>9.7484705199999997</v>
      </c>
      <c r="E1035" s="40">
        <f t="shared" si="76"/>
        <v>3.0725792254844952E-2</v>
      </c>
      <c r="F1035" s="39">
        <v>210623.3</v>
      </c>
      <c r="G1035" s="73">
        <f t="shared" si="77"/>
        <v>21.305789420000004</v>
      </c>
    </row>
    <row r="1036" spans="2:7" ht="15.75">
      <c r="B1036" s="49">
        <v>44370</v>
      </c>
      <c r="C1036" s="50">
        <v>10.048999999999999</v>
      </c>
      <c r="D1036" s="50">
        <v>9.6953446099999994</v>
      </c>
      <c r="E1036" s="40">
        <f t="shared" si="76"/>
        <v>3.6476825138864299E-2</v>
      </c>
      <c r="F1036" s="39">
        <v>50027.519999999997</v>
      </c>
      <c r="G1036" s="73">
        <f t="shared" si="77"/>
        <v>21.09597084</v>
      </c>
    </row>
    <row r="1037" spans="2:7" ht="15.75">
      <c r="B1037" s="49">
        <v>44369</v>
      </c>
      <c r="C1037" s="50">
        <v>10.050000000000001</v>
      </c>
      <c r="D1037" s="50">
        <v>9.6689943500000002</v>
      </c>
      <c r="E1037" s="40">
        <f t="shared" si="76"/>
        <v>3.9404889092731876E-2</v>
      </c>
      <c r="F1037" s="39">
        <v>15326.06</v>
      </c>
      <c r="G1037" s="73">
        <f t="shared" si="77"/>
        <v>21.053588920000003</v>
      </c>
    </row>
    <row r="1038" spans="2:7" ht="15.75">
      <c r="B1038" s="49">
        <v>44368</v>
      </c>
      <c r="C1038" s="50">
        <v>10.073</v>
      </c>
      <c r="D1038" s="50">
        <v>9.7081564599999997</v>
      </c>
      <c r="E1038" s="40">
        <f t="shared" si="76"/>
        <v>3.7581135151997902E-2</v>
      </c>
      <c r="F1038" s="39">
        <v>717099.2</v>
      </c>
      <c r="G1038" s="73">
        <f t="shared" si="77"/>
        <v>21.038564939999997</v>
      </c>
    </row>
    <row r="1039" spans="2:7" ht="15.75">
      <c r="B1039" s="49">
        <v>44365</v>
      </c>
      <c r="C1039" s="50">
        <v>10.08</v>
      </c>
      <c r="D1039" s="50">
        <v>9.6749852500000006</v>
      </c>
      <c r="E1039" s="40">
        <f t="shared" si="76"/>
        <v>4.1862053484784223E-2</v>
      </c>
      <c r="F1039" s="39">
        <v>11400.49</v>
      </c>
      <c r="G1039" s="73">
        <f t="shared" si="77"/>
        <v>20.324079040000001</v>
      </c>
    </row>
    <row r="1040" spans="2:7" ht="15.75">
      <c r="B1040" s="49">
        <v>44364</v>
      </c>
      <c r="C1040" s="50">
        <v>10.050000000000001</v>
      </c>
      <c r="D1040" s="50">
        <v>9.7120479199999998</v>
      </c>
      <c r="E1040" s="40">
        <f t="shared" si="76"/>
        <v>3.4797200629957503E-2</v>
      </c>
      <c r="F1040" s="39">
        <v>4931.8599999999997</v>
      </c>
      <c r="G1040" s="73">
        <f t="shared" si="77"/>
        <v>20.3128803</v>
      </c>
    </row>
    <row r="1041" spans="2:7" ht="15.75">
      <c r="B1041" s="49">
        <v>44363</v>
      </c>
      <c r="C1041" s="50">
        <v>10.095000000000001</v>
      </c>
      <c r="D1041" s="50">
        <v>9.8214829399999992</v>
      </c>
      <c r="E1041" s="40">
        <f t="shared" si="76"/>
        <v>2.7848855582291776E-2</v>
      </c>
      <c r="F1041" s="39">
        <v>1211.56</v>
      </c>
      <c r="G1041" s="73">
        <f t="shared" si="77"/>
        <v>20.318613450000004</v>
      </c>
    </row>
    <row r="1042" spans="2:7" ht="15.75">
      <c r="B1042" s="49">
        <v>44362</v>
      </c>
      <c r="C1042" s="50">
        <v>10.098000000000001</v>
      </c>
      <c r="D1042" s="50">
        <v>9.8245930799999996</v>
      </c>
      <c r="E1042" s="40">
        <f t="shared" ref="E1042:E1105" si="78">C1042/D1042-1</f>
        <v>2.7828828916749426E-2</v>
      </c>
      <c r="F1042" s="39">
        <v>4135.57</v>
      </c>
      <c r="G1042" s="73">
        <f t="shared" si="77"/>
        <v>20.318507219999997</v>
      </c>
    </row>
    <row r="1043" spans="2:7" ht="15.75">
      <c r="B1043" s="49">
        <v>44361</v>
      </c>
      <c r="C1043" s="50">
        <v>10.099</v>
      </c>
      <c r="D1043" s="50">
        <v>9.8330928499999999</v>
      </c>
      <c r="E1043" s="40">
        <f t="shared" si="78"/>
        <v>2.7042066423688782E-2</v>
      </c>
      <c r="F1043" s="39">
        <v>23433.54</v>
      </c>
      <c r="G1043" s="73">
        <f t="shared" si="77"/>
        <v>20.322869649999998</v>
      </c>
    </row>
    <row r="1044" spans="2:7" ht="15.75">
      <c r="B1044" s="49">
        <v>44358</v>
      </c>
      <c r="C1044" s="50">
        <v>10.099</v>
      </c>
      <c r="D1044" s="50">
        <v>9.8253088300000009</v>
      </c>
      <c r="E1044" s="40">
        <f t="shared" si="78"/>
        <v>2.7855732042165071E-2</v>
      </c>
      <c r="F1044" s="39">
        <v>23433.54</v>
      </c>
      <c r="G1044" s="73">
        <f t="shared" si="77"/>
        <v>20.32180421</v>
      </c>
    </row>
    <row r="1045" spans="2:7" ht="15.75">
      <c r="B1045" s="49">
        <v>44357</v>
      </c>
      <c r="C1045" s="50">
        <v>10.099</v>
      </c>
      <c r="D1045" s="50">
        <v>9.858157799999999</v>
      </c>
      <c r="E1045" s="40">
        <f t="shared" si="78"/>
        <v>2.443075114906379E-2</v>
      </c>
      <c r="F1045" s="39">
        <v>100.99</v>
      </c>
      <c r="G1045" s="73">
        <f t="shared" si="77"/>
        <v>20.302547200000003</v>
      </c>
    </row>
    <row r="1046" spans="2:7" ht="15.75">
      <c r="B1046" s="49">
        <v>44356</v>
      </c>
      <c r="C1046" s="50">
        <v>10.145</v>
      </c>
      <c r="D1046" s="50">
        <v>9.8874854200000009</v>
      </c>
      <c r="E1046" s="40">
        <f t="shared" si="78"/>
        <v>2.6044496559166408E-2</v>
      </c>
      <c r="F1046" s="39">
        <v>2025.3600000000001</v>
      </c>
      <c r="G1046" s="73">
        <f t="shared" si="77"/>
        <v>20.30537421</v>
      </c>
    </row>
    <row r="1047" spans="2:7" ht="15.75">
      <c r="B1047" s="49">
        <v>44355</v>
      </c>
      <c r="C1047" s="50">
        <v>10.119</v>
      </c>
      <c r="D1047" s="50">
        <v>9.8858566999999997</v>
      </c>
      <c r="E1047" s="40">
        <f t="shared" si="78"/>
        <v>2.3583520080763476E-2</v>
      </c>
      <c r="F1047" s="39">
        <v>10474.44</v>
      </c>
      <c r="G1047" s="73">
        <f t="shared" si="77"/>
        <v>20.305976300000001</v>
      </c>
    </row>
    <row r="1048" spans="2:7" ht="15.75">
      <c r="B1048" s="49">
        <v>44354</v>
      </c>
      <c r="C1048" s="50">
        <v>10.147</v>
      </c>
      <c r="D1048" s="50">
        <v>9.8707970100000004</v>
      </c>
      <c r="E1048" s="40">
        <f t="shared" si="78"/>
        <v>2.7981832644332627E-2</v>
      </c>
      <c r="F1048" s="39">
        <v>7550.7</v>
      </c>
      <c r="G1048" s="73">
        <f t="shared" si="77"/>
        <v>20.330960870000006</v>
      </c>
    </row>
    <row r="1049" spans="2:7" ht="15.75">
      <c r="B1049" s="49">
        <v>44351</v>
      </c>
      <c r="C1049" s="50">
        <v>10.145</v>
      </c>
      <c r="D1049" s="50">
        <v>9.897786309999999</v>
      </c>
      <c r="E1049" s="40">
        <f t="shared" si="78"/>
        <v>2.4976664706352958E-2</v>
      </c>
      <c r="F1049" s="39">
        <v>57014.57</v>
      </c>
      <c r="G1049" s="73">
        <f t="shared" si="77"/>
        <v>20.327873870000001</v>
      </c>
    </row>
    <row r="1050" spans="2:7" ht="15.75">
      <c r="B1050" s="49">
        <v>44349</v>
      </c>
      <c r="C1050" s="50">
        <v>10.148</v>
      </c>
      <c r="D1050" s="50">
        <v>9.8655787299999993</v>
      </c>
      <c r="E1050" s="40">
        <f t="shared" si="78"/>
        <v>2.8626933880846916E-2</v>
      </c>
      <c r="F1050" s="39">
        <v>5972.48</v>
      </c>
      <c r="G1050" s="73">
        <f t="shared" si="77"/>
        <v>20.273011690000004</v>
      </c>
    </row>
    <row r="1051" spans="2:7" ht="15.75">
      <c r="B1051" s="49">
        <v>44348</v>
      </c>
      <c r="C1051" s="50">
        <v>10.148</v>
      </c>
      <c r="D1051" s="50">
        <v>9.8316830499999988</v>
      </c>
      <c r="E1051" s="40">
        <f t="shared" si="78"/>
        <v>3.217322490883201E-2</v>
      </c>
      <c r="F1051" s="39">
        <v>73485.94</v>
      </c>
      <c r="G1051" s="73">
        <f t="shared" si="77"/>
        <v>20.269601710000003</v>
      </c>
    </row>
    <row r="1052" spans="2:7" ht="15.75">
      <c r="B1052" s="49">
        <v>44347</v>
      </c>
      <c r="C1052" s="50">
        <v>10.129999999999999</v>
      </c>
      <c r="D1052" s="50">
        <v>9.8105246199999989</v>
      </c>
      <c r="E1052" s="40">
        <f t="shared" si="78"/>
        <v>3.2564556165397107E-2</v>
      </c>
      <c r="F1052" s="39">
        <v>28690.5</v>
      </c>
      <c r="G1052" s="73">
        <f t="shared" si="77"/>
        <v>20.237229770000003</v>
      </c>
    </row>
    <row r="1053" spans="2:7" ht="15.75">
      <c r="B1053" s="49">
        <v>44344</v>
      </c>
      <c r="C1053" s="50">
        <v>10.035</v>
      </c>
      <c r="D1053" s="50">
        <v>9.931059659999999</v>
      </c>
      <c r="E1053" s="40">
        <f t="shared" si="78"/>
        <v>1.0466188257699072E-2</v>
      </c>
      <c r="F1053" s="39">
        <v>20056840</v>
      </c>
      <c r="G1053" s="73">
        <f t="shared" si="77"/>
        <v>20.215698090000004</v>
      </c>
    </row>
    <row r="1054" spans="2:7" ht="15.75">
      <c r="B1054" s="49">
        <v>44343</v>
      </c>
      <c r="C1054" s="50">
        <v>10.084999999999999</v>
      </c>
      <c r="D1054" s="50">
        <v>9.8907746500000009</v>
      </c>
      <c r="E1054" s="40">
        <f t="shared" si="78"/>
        <v>1.963702104971099E-2</v>
      </c>
      <c r="F1054" s="39">
        <v>2011.8</v>
      </c>
      <c r="G1054" s="73">
        <f t="shared" si="77"/>
        <v>0.68294759000000005</v>
      </c>
    </row>
    <row r="1055" spans="2:7" ht="15.75">
      <c r="B1055" s="49">
        <v>44342</v>
      </c>
      <c r="C1055" s="50">
        <v>10.059000000000001</v>
      </c>
      <c r="D1055" s="50">
        <v>9.8456428599999999</v>
      </c>
      <c r="E1055" s="40">
        <f t="shared" si="78"/>
        <v>2.1670209150771669E-2</v>
      </c>
      <c r="F1055" s="39">
        <v>804.72</v>
      </c>
      <c r="G1055" s="73">
        <f t="shared" si="77"/>
        <v>0.6904863200000001</v>
      </c>
    </row>
    <row r="1056" spans="2:7" ht="15.75">
      <c r="B1056" s="49">
        <v>44341</v>
      </c>
      <c r="C1056" s="50">
        <v>10.059999999999999</v>
      </c>
      <c r="D1056" s="50">
        <v>9.8775220399999988</v>
      </c>
      <c r="E1056" s="40">
        <f t="shared" si="78"/>
        <v>1.8474062549396209E-2</v>
      </c>
      <c r="F1056" s="39">
        <v>7645.6</v>
      </c>
      <c r="G1056" s="73">
        <f t="shared" si="77"/>
        <v>0.69204912000000007</v>
      </c>
    </row>
    <row r="1057" spans="2:7" ht="15.75">
      <c r="B1057" s="49">
        <v>44340</v>
      </c>
      <c r="C1057" s="50">
        <v>10.059999999999999</v>
      </c>
      <c r="D1057" s="50">
        <v>9.8961607300000001</v>
      </c>
      <c r="E1057" s="40">
        <f t="shared" si="78"/>
        <v>1.6555841651128667E-2</v>
      </c>
      <c r="F1057" s="39">
        <v>302.08</v>
      </c>
      <c r="G1057" s="73">
        <f t="shared" si="77"/>
        <v>0.6977042200000001</v>
      </c>
    </row>
    <row r="1058" spans="2:7" ht="15.75">
      <c r="B1058" s="49">
        <v>44337</v>
      </c>
      <c r="C1058" s="50">
        <v>10.084999999999999</v>
      </c>
      <c r="D1058" s="50">
        <v>9.9168870899999995</v>
      </c>
      <c r="E1058" s="40">
        <f t="shared" si="78"/>
        <v>1.6952185547168375E-2</v>
      </c>
      <c r="F1058" s="39">
        <v>2613.3000000000002</v>
      </c>
      <c r="G1058" s="73">
        <f t="shared" si="77"/>
        <v>0.69854504000000017</v>
      </c>
    </row>
    <row r="1059" spans="2:7" ht="15.75">
      <c r="B1059" s="49">
        <v>44336</v>
      </c>
      <c r="C1059" s="50">
        <v>10.084999999999999</v>
      </c>
      <c r="D1059" s="50">
        <v>9.9069550100000008</v>
      </c>
      <c r="E1059" s="40">
        <f t="shared" si="78"/>
        <v>1.7971716821190808E-2</v>
      </c>
      <c r="F1059" s="39">
        <v>201.75</v>
      </c>
      <c r="G1059" s="73">
        <f t="shared" si="77"/>
        <v>0.69686899000000013</v>
      </c>
    </row>
    <row r="1060" spans="2:7" ht="15.75">
      <c r="B1060" s="49">
        <v>44335</v>
      </c>
      <c r="C1060" s="50">
        <v>10.095000000000001</v>
      </c>
      <c r="D1060" s="50">
        <v>9.8626609400000014</v>
      </c>
      <c r="E1060" s="40">
        <f t="shared" si="78"/>
        <v>2.35574416897677E-2</v>
      </c>
      <c r="F1060" s="39">
        <v>10665.01</v>
      </c>
      <c r="G1060" s="73">
        <f t="shared" si="77"/>
        <v>1.8842582400000003</v>
      </c>
    </row>
    <row r="1061" spans="2:7" ht="15.75">
      <c r="B1061" s="49">
        <v>44334</v>
      </c>
      <c r="C1061" s="50">
        <v>10.098000000000001</v>
      </c>
      <c r="D1061" s="50">
        <v>9.8678269900000011</v>
      </c>
      <c r="E1061" s="40">
        <f t="shared" si="78"/>
        <v>2.3325602509372656E-2</v>
      </c>
      <c r="F1061" s="39">
        <v>1105.33</v>
      </c>
      <c r="G1061" s="73">
        <f t="shared" si="77"/>
        <v>1.8769308300000001</v>
      </c>
    </row>
    <row r="1062" spans="2:7" ht="15.75">
      <c r="B1062" s="49">
        <v>44333</v>
      </c>
      <c r="C1062" s="50">
        <v>10.11</v>
      </c>
      <c r="D1062" s="50">
        <v>9.9215999999999998</v>
      </c>
      <c r="E1062" s="40">
        <f t="shared" si="78"/>
        <v>1.8988872762457643E-2</v>
      </c>
      <c r="F1062" s="39">
        <v>8498</v>
      </c>
      <c r="G1062" s="73">
        <f t="shared" si="77"/>
        <v>1.88395768</v>
      </c>
    </row>
    <row r="1063" spans="2:7" ht="15.75">
      <c r="B1063" s="49">
        <v>44330</v>
      </c>
      <c r="C1063" s="50">
        <v>10.163</v>
      </c>
      <c r="D1063" s="50">
        <v>9.8790012100000002</v>
      </c>
      <c r="E1063" s="40">
        <f t="shared" si="78"/>
        <v>2.8747722969455936E-2</v>
      </c>
      <c r="F1063" s="39">
        <v>22368.1</v>
      </c>
      <c r="G1063" s="73">
        <f t="shared" si="77"/>
        <v>1.8772378799999998</v>
      </c>
    </row>
    <row r="1064" spans="2:7" ht="15.75">
      <c r="B1064" s="49">
        <v>44329</v>
      </c>
      <c r="C1064" s="50">
        <v>10.199999999999999</v>
      </c>
      <c r="D1064" s="50">
        <v>9.8714603499999996</v>
      </c>
      <c r="E1064" s="40">
        <f t="shared" si="78"/>
        <v>3.3281767676856422E-2</v>
      </c>
      <c r="F1064" s="39">
        <v>4176.53</v>
      </c>
      <c r="G1064" s="73">
        <f t="shared" si="77"/>
        <v>1.9319725300000001</v>
      </c>
    </row>
    <row r="1065" spans="2:7" ht="15.75">
      <c r="B1065" s="49">
        <v>44328</v>
      </c>
      <c r="C1065" s="50">
        <v>10.1</v>
      </c>
      <c r="D1065" s="50">
        <v>9.8669348899999996</v>
      </c>
      <c r="E1065" s="40">
        <f t="shared" si="78"/>
        <v>2.3620821724100738E-2</v>
      </c>
      <c r="F1065" s="39">
        <v>2928</v>
      </c>
      <c r="G1065" s="73">
        <f t="shared" si="77"/>
        <v>2.8603707999999997</v>
      </c>
    </row>
    <row r="1066" spans="2:7" ht="15.75">
      <c r="B1066" s="49">
        <v>44327</v>
      </c>
      <c r="C1066" s="50">
        <v>10.1</v>
      </c>
      <c r="D1066" s="50">
        <v>9.9039377799999997</v>
      </c>
      <c r="E1066" s="40">
        <f t="shared" si="78"/>
        <v>1.9796390522154539E-2</v>
      </c>
      <c r="F1066" s="39">
        <v>2627.45</v>
      </c>
      <c r="G1066" s="73">
        <f t="shared" si="77"/>
        <v>2.9300720799999995</v>
      </c>
    </row>
    <row r="1067" spans="2:7" ht="15.75">
      <c r="B1067" s="49">
        <v>44326</v>
      </c>
      <c r="C1067" s="50">
        <v>10.1</v>
      </c>
      <c r="D1067" s="50">
        <v>9.8512016399999993</v>
      </c>
      <c r="E1067" s="40">
        <f t="shared" si="78"/>
        <v>2.5255635717553071E-2</v>
      </c>
      <c r="F1067" s="39">
        <v>35459.01</v>
      </c>
      <c r="G1067" s="73">
        <f t="shared" si="77"/>
        <v>3.1431194299999996</v>
      </c>
    </row>
    <row r="1068" spans="2:7" ht="15.75">
      <c r="B1068" s="49">
        <v>44323</v>
      </c>
      <c r="C1068" s="50">
        <v>10.1</v>
      </c>
      <c r="D1068" s="50">
        <v>9.8646904800000002</v>
      </c>
      <c r="E1068" s="40">
        <f t="shared" si="78"/>
        <v>2.3853715479170257E-2</v>
      </c>
      <c r="F1068" s="39">
        <v>4463.7</v>
      </c>
      <c r="G1068" s="73">
        <f t="shared" si="77"/>
        <v>3.3915115199999994</v>
      </c>
    </row>
    <row r="1069" spans="2:7" ht="15.75">
      <c r="B1069" s="49">
        <v>44322</v>
      </c>
      <c r="C1069" s="50">
        <v>10.248999999999999</v>
      </c>
      <c r="D1069" s="50">
        <v>9.8462509999999988</v>
      </c>
      <c r="E1069" s="40">
        <f t="shared" si="78"/>
        <v>4.0903791707117776E-2</v>
      </c>
      <c r="F1069" s="39">
        <v>2152.39</v>
      </c>
      <c r="G1069" s="73">
        <f t="shared" si="77"/>
        <v>3.3876765199999999</v>
      </c>
    </row>
    <row r="1070" spans="2:7" ht="15.75">
      <c r="B1070" s="49">
        <v>44321</v>
      </c>
      <c r="C1070" s="50">
        <v>10.25</v>
      </c>
      <c r="D1070" s="50">
        <v>9.8237443099999986</v>
      </c>
      <c r="E1070" s="40">
        <f t="shared" si="78"/>
        <v>4.339034858288171E-2</v>
      </c>
      <c r="F1070" s="39">
        <v>2562.5</v>
      </c>
      <c r="G1070" s="73">
        <f t="shared" si="77"/>
        <v>3.3856271399999995</v>
      </c>
    </row>
    <row r="1071" spans="2:7" ht="15.75">
      <c r="B1071" s="49">
        <v>44320</v>
      </c>
      <c r="C1071" s="50">
        <v>10.25</v>
      </c>
      <c r="D1071" s="50">
        <v>9.8132505899999991</v>
      </c>
      <c r="E1071" s="40">
        <f t="shared" si="78"/>
        <v>4.4506089597371679E-2</v>
      </c>
      <c r="F1071" s="39">
        <v>41114</v>
      </c>
      <c r="G1071" s="73">
        <f t="shared" si="77"/>
        <v>3.3831676499999994</v>
      </c>
    </row>
    <row r="1072" spans="2:7" ht="15.75">
      <c r="B1072" s="49">
        <v>44319</v>
      </c>
      <c r="C1072" s="50">
        <v>10.3</v>
      </c>
      <c r="D1072" s="50">
        <v>9.8517979600000007</v>
      </c>
      <c r="E1072" s="40">
        <f t="shared" si="78"/>
        <v>4.5494440894928712E-2</v>
      </c>
      <c r="F1072" s="39">
        <v>7158.82</v>
      </c>
      <c r="G1072" s="73">
        <f t="shared" si="77"/>
        <v>3.5483675499999991</v>
      </c>
    </row>
    <row r="1073" spans="2:7" ht="15.75">
      <c r="B1073" s="49">
        <v>44316</v>
      </c>
      <c r="C1073" s="50">
        <v>10.382999999999999</v>
      </c>
      <c r="D1073" s="50">
        <v>9.8011985300000006</v>
      </c>
      <c r="E1073" s="40">
        <f t="shared" si="78"/>
        <v>5.9360237242332303E-2</v>
      </c>
      <c r="F1073" s="39">
        <v>524089.50000000006</v>
      </c>
      <c r="G1073" s="73">
        <f t="shared" si="77"/>
        <v>3.7860383299999993</v>
      </c>
    </row>
    <row r="1074" spans="2:7" ht="15.75">
      <c r="B1074" s="49">
        <v>44315</v>
      </c>
      <c r="C1074" s="50">
        <v>10.387</v>
      </c>
      <c r="D1074" s="50">
        <v>9.938411949999999</v>
      </c>
      <c r="E1074" s="40">
        <f t="shared" si="78"/>
        <v>4.5136793710790046E-2</v>
      </c>
      <c r="F1074" s="39">
        <v>9550.5300000000007</v>
      </c>
      <c r="G1074" s="73">
        <f t="shared" si="77"/>
        <v>3.545259329999999</v>
      </c>
    </row>
    <row r="1075" spans="2:7" ht="15.75">
      <c r="B1075" s="49">
        <v>44314</v>
      </c>
      <c r="C1075" s="50">
        <v>10.273999999999999</v>
      </c>
      <c r="D1075" s="50">
        <v>9.9260343000000013</v>
      </c>
      <c r="E1075" s="40">
        <f t="shared" si="78"/>
        <v>3.5055863145667221E-2</v>
      </c>
      <c r="F1075" s="39">
        <v>2367.52</v>
      </c>
      <c r="G1075" s="73">
        <f t="shared" si="77"/>
        <v>3.5362346499999999</v>
      </c>
    </row>
    <row r="1076" spans="2:7" ht="15.75">
      <c r="B1076" s="49">
        <v>44313</v>
      </c>
      <c r="C1076" s="50">
        <v>10.4</v>
      </c>
      <c r="D1076" s="50">
        <v>9.8838340200000001</v>
      </c>
      <c r="E1076" s="40">
        <f t="shared" si="78"/>
        <v>5.2223254554410348E-2</v>
      </c>
      <c r="F1076" s="39">
        <v>13300.7</v>
      </c>
      <c r="G1076" s="73">
        <f t="shared" si="77"/>
        <v>3.5340737999999994</v>
      </c>
    </row>
    <row r="1077" spans="2:7" ht="15.75">
      <c r="B1077" s="49">
        <v>44312</v>
      </c>
      <c r="C1077" s="50">
        <v>10.39</v>
      </c>
      <c r="D1077" s="50">
        <v>9.8449159799999997</v>
      </c>
      <c r="E1077" s="40">
        <f t="shared" si="78"/>
        <v>5.536705657085772E-2</v>
      </c>
      <c r="F1077" s="39">
        <v>1142.9000000000001</v>
      </c>
      <c r="G1077" s="73">
        <f t="shared" si="77"/>
        <v>3.6251130999999992</v>
      </c>
    </row>
    <row r="1078" spans="2:7" ht="15.75">
      <c r="B1078" s="49">
        <v>44309</v>
      </c>
      <c r="C1078" s="50">
        <v>10.413</v>
      </c>
      <c r="D1078" s="50">
        <v>9.8131419300000005</v>
      </c>
      <c r="E1078" s="40">
        <f t="shared" si="78"/>
        <v>6.112803363886532E-2</v>
      </c>
      <c r="F1078" s="39">
        <v>937.25</v>
      </c>
      <c r="G1078" s="73">
        <f t="shared" si="77"/>
        <v>3.6512847499999994</v>
      </c>
    </row>
    <row r="1079" spans="2:7" ht="15.75">
      <c r="B1079" s="49">
        <v>44308</v>
      </c>
      <c r="C1079" s="50">
        <v>10.3</v>
      </c>
      <c r="D1079" s="50">
        <v>9.79675969</v>
      </c>
      <c r="E1079" s="40">
        <f t="shared" si="78"/>
        <v>5.1368036567609243E-2</v>
      </c>
      <c r="F1079" s="39">
        <v>1187591</v>
      </c>
      <c r="G1079" s="73">
        <f t="shared" si="77"/>
        <v>3.7568384999999997</v>
      </c>
    </row>
    <row r="1080" spans="2:7" ht="15.75">
      <c r="B1080" s="49">
        <v>44306</v>
      </c>
      <c r="C1080" s="50">
        <v>10.43</v>
      </c>
      <c r="D1080" s="50">
        <v>9.70754713</v>
      </c>
      <c r="E1080" s="40">
        <f t="shared" si="78"/>
        <v>7.4421773113760858E-2</v>
      </c>
      <c r="F1080" s="39">
        <v>3337.6</v>
      </c>
      <c r="G1080" s="73">
        <f t="shared" si="77"/>
        <v>2.5701839999999994</v>
      </c>
    </row>
    <row r="1081" spans="2:7" ht="15.75">
      <c r="B1081" s="49">
        <v>44305</v>
      </c>
      <c r="C1081" s="50">
        <v>10.440000000000001</v>
      </c>
      <c r="D1081" s="50">
        <v>9.768072329999999</v>
      </c>
      <c r="E1081" s="40">
        <f t="shared" si="78"/>
        <v>6.8788154642995147E-2</v>
      </c>
      <c r="F1081" s="39">
        <v>8132.18</v>
      </c>
      <c r="G1081" s="73">
        <f t="shared" si="77"/>
        <v>2.5680809</v>
      </c>
    </row>
    <row r="1082" spans="2:7" ht="15.75">
      <c r="B1082" s="49">
        <v>44302</v>
      </c>
      <c r="C1082" s="50">
        <v>10.459999999999999</v>
      </c>
      <c r="D1082" s="50">
        <v>9.7271904500000002</v>
      </c>
      <c r="E1082" s="40">
        <f t="shared" si="78"/>
        <v>7.5336198439498903E-2</v>
      </c>
      <c r="F1082" s="39">
        <v>1778.2</v>
      </c>
      <c r="G1082" s="73">
        <f t="shared" si="77"/>
        <v>2.5611832200000002</v>
      </c>
    </row>
    <row r="1083" spans="2:7" ht="15.75">
      <c r="B1083" s="49">
        <v>44301</v>
      </c>
      <c r="C1083" s="50">
        <v>10.47</v>
      </c>
      <c r="D1083" s="50">
        <v>9.6786105000000013</v>
      </c>
      <c r="E1083" s="40">
        <f t="shared" si="78"/>
        <v>8.1766850727178264E-2</v>
      </c>
      <c r="F1083" s="39">
        <v>77102.75</v>
      </c>
      <c r="G1083" s="73">
        <f t="shared" si="77"/>
        <v>2.5606395200000001</v>
      </c>
    </row>
    <row r="1084" spans="2:7" ht="15.75">
      <c r="B1084" s="49">
        <v>44300</v>
      </c>
      <c r="C1084" s="50">
        <v>10.276</v>
      </c>
      <c r="D1084" s="50">
        <v>9.6350481299999995</v>
      </c>
      <c r="E1084" s="40">
        <f t="shared" si="78"/>
        <v>6.6522954670492185E-2</v>
      </c>
      <c r="F1084" s="39">
        <v>932574.8</v>
      </c>
      <c r="G1084" s="73">
        <f t="shared" si="77"/>
        <v>2.8422973700000003</v>
      </c>
    </row>
    <row r="1085" spans="2:7" ht="15.75">
      <c r="B1085" s="49">
        <v>44299</v>
      </c>
      <c r="C1085" s="50">
        <v>10.28</v>
      </c>
      <c r="D1085" s="50">
        <v>9.6115682400000004</v>
      </c>
      <c r="E1085" s="40">
        <f t="shared" si="78"/>
        <v>6.954450546563451E-2</v>
      </c>
      <c r="F1085" s="39">
        <v>72629.279999999999</v>
      </c>
      <c r="G1085" s="73">
        <f t="shared" si="77"/>
        <v>1.9200045699999999</v>
      </c>
    </row>
    <row r="1086" spans="2:7" ht="15.75">
      <c r="B1086" s="49">
        <v>44298</v>
      </c>
      <c r="C1086" s="50">
        <v>10.3</v>
      </c>
      <c r="D1086" s="50">
        <v>9.6780731299999996</v>
      </c>
      <c r="E1086" s="40">
        <f t="shared" si="78"/>
        <v>6.4261435271878442E-2</v>
      </c>
      <c r="F1086" s="39">
        <v>215674.8</v>
      </c>
      <c r="G1086" s="73">
        <f t="shared" si="77"/>
        <v>1.8576572900000001</v>
      </c>
    </row>
    <row r="1087" spans="2:7" ht="15.75">
      <c r="B1087" s="49">
        <v>44295</v>
      </c>
      <c r="C1087" s="50">
        <v>10.574999999999999</v>
      </c>
      <c r="D1087" s="50">
        <v>9.690411430000001</v>
      </c>
      <c r="E1087" s="40">
        <f t="shared" si="78"/>
        <v>9.1284934224923564E-2</v>
      </c>
      <c r="F1087" s="39">
        <v>283851.09999999998</v>
      </c>
      <c r="G1087" s="73">
        <f t="shared" si="77"/>
        <v>1.6433277199999998</v>
      </c>
    </row>
    <row r="1088" spans="2:7" ht="15.75">
      <c r="B1088" s="49">
        <v>44294</v>
      </c>
      <c r="C1088" s="50">
        <v>10.574999999999999</v>
      </c>
      <c r="D1088" s="50">
        <v>9.7468644399999995</v>
      </c>
      <c r="E1088" s="40">
        <f t="shared" si="78"/>
        <v>8.4964304684635561E-2</v>
      </c>
      <c r="F1088" s="39">
        <v>628.70000000000005</v>
      </c>
      <c r="G1088" s="73">
        <f t="shared" si="77"/>
        <v>1.3666227400000002</v>
      </c>
    </row>
    <row r="1089" spans="2:7" ht="15.75">
      <c r="B1089" s="49">
        <v>44293</v>
      </c>
      <c r="C1089" s="50">
        <v>10.301</v>
      </c>
      <c r="D1089" s="50">
        <v>9.6491837799999995</v>
      </c>
      <c r="E1089" s="40">
        <f t="shared" si="78"/>
        <v>6.7551435941248128E-2</v>
      </c>
      <c r="F1089" s="39">
        <v>103.01</v>
      </c>
      <c r="G1089" s="73">
        <f t="shared" si="77"/>
        <v>1.37386729</v>
      </c>
    </row>
    <row r="1090" spans="2:7" ht="15.75">
      <c r="B1090" s="49">
        <v>44292</v>
      </c>
      <c r="C1090" s="50">
        <v>10.301</v>
      </c>
      <c r="D1090" s="50">
        <v>9.6582148399999994</v>
      </c>
      <c r="E1090" s="40">
        <f t="shared" si="78"/>
        <v>6.6553205809615212E-2</v>
      </c>
      <c r="F1090" s="39">
        <v>103.01</v>
      </c>
      <c r="G1090" s="73">
        <f t="shared" ref="G1090:G1137" si="79">SUM(F1090:F1109)/1000000</f>
        <v>1.3746895800000003</v>
      </c>
    </row>
    <row r="1091" spans="2:7" ht="15.75">
      <c r="B1091" s="49">
        <v>44291</v>
      </c>
      <c r="C1091" s="50">
        <v>10.468999999999999</v>
      </c>
      <c r="D1091" s="50">
        <v>9.6865237799999999</v>
      </c>
      <c r="E1091" s="40">
        <f t="shared" si="78"/>
        <v>8.0779879115725484E-2</v>
      </c>
      <c r="F1091" s="39">
        <v>206313.9</v>
      </c>
      <c r="G1091" s="73">
        <f t="shared" si="79"/>
        <v>1.39576232</v>
      </c>
    </row>
    <row r="1092" spans="2:7" ht="15.75">
      <c r="B1092" s="49">
        <v>44287</v>
      </c>
      <c r="C1092" s="50">
        <v>10.3</v>
      </c>
      <c r="D1092" s="50">
        <v>9.7032590799999987</v>
      </c>
      <c r="E1092" s="40">
        <f t="shared" si="78"/>
        <v>6.1499019564466018E-2</v>
      </c>
      <c r="F1092" s="39">
        <v>244829.6</v>
      </c>
      <c r="G1092" s="73">
        <f t="shared" si="79"/>
        <v>1.2459963200000002</v>
      </c>
    </row>
    <row r="1093" spans="2:7" ht="15.75">
      <c r="B1093" s="49">
        <v>44286</v>
      </c>
      <c r="C1093" s="50">
        <v>10.4</v>
      </c>
      <c r="D1093" s="50">
        <v>9.708574539999999</v>
      </c>
      <c r="E1093" s="40">
        <f t="shared" si="78"/>
        <v>7.1218020436602858E-2</v>
      </c>
      <c r="F1093" s="39">
        <v>283310.5</v>
      </c>
      <c r="G1093" s="73">
        <f t="shared" si="79"/>
        <v>1.04055929</v>
      </c>
    </row>
    <row r="1094" spans="2:7" ht="15.75">
      <c r="B1094" s="49">
        <v>44285</v>
      </c>
      <c r="C1094" s="50">
        <v>10.516999999999999</v>
      </c>
      <c r="D1094" s="50">
        <v>9.7831931599999997</v>
      </c>
      <c r="E1094" s="40">
        <f t="shared" si="78"/>
        <v>7.5006884562013543E-2</v>
      </c>
      <c r="F1094" s="39">
        <v>525.85</v>
      </c>
      <c r="G1094" s="73">
        <f t="shared" si="79"/>
        <v>0.7654687899999999</v>
      </c>
    </row>
    <row r="1095" spans="2:7" ht="15.75">
      <c r="B1095" s="49">
        <v>44284</v>
      </c>
      <c r="C1095" s="50">
        <v>10.391999999999999</v>
      </c>
      <c r="D1095" s="50">
        <v>9.7614816599999994</v>
      </c>
      <c r="E1095" s="40">
        <f t="shared" si="78"/>
        <v>6.4592483186614924E-2</v>
      </c>
      <c r="F1095" s="39">
        <v>206.67</v>
      </c>
      <c r="G1095" s="73">
        <f t="shared" si="79"/>
        <v>0.83986928999999988</v>
      </c>
    </row>
    <row r="1096" spans="2:7" ht="15.75">
      <c r="B1096" s="49">
        <v>44281</v>
      </c>
      <c r="C1096" s="50">
        <v>10.395</v>
      </c>
      <c r="D1096" s="50">
        <v>9.7787333600000004</v>
      </c>
      <c r="E1096" s="40">
        <f t="shared" si="78"/>
        <v>6.3021110946827053E-2</v>
      </c>
      <c r="F1096" s="39">
        <v>104340</v>
      </c>
      <c r="G1096" s="73">
        <f t="shared" si="79"/>
        <v>0.85732549999999985</v>
      </c>
    </row>
    <row r="1097" spans="2:7" ht="15.75">
      <c r="B1097" s="49">
        <v>44280</v>
      </c>
      <c r="C1097" s="50">
        <v>10.385</v>
      </c>
      <c r="D1097" s="50">
        <v>9.7737469299999997</v>
      </c>
      <c r="E1097" s="40">
        <f t="shared" si="78"/>
        <v>6.2540300498654222E-2</v>
      </c>
      <c r="F1097" s="39">
        <v>27314.55</v>
      </c>
      <c r="G1097" s="73">
        <f t="shared" si="79"/>
        <v>0.77516925000000003</v>
      </c>
    </row>
    <row r="1098" spans="2:7" ht="15.75">
      <c r="B1098" s="49">
        <v>44279</v>
      </c>
      <c r="C1098" s="50">
        <v>10.401</v>
      </c>
      <c r="D1098" s="50">
        <v>9.7789266299999991</v>
      </c>
      <c r="E1098" s="40">
        <f t="shared" si="78"/>
        <v>6.3613665746462544E-2</v>
      </c>
      <c r="F1098" s="39">
        <v>106491</v>
      </c>
      <c r="G1098" s="73">
        <f t="shared" si="79"/>
        <v>0.75279887000000001</v>
      </c>
    </row>
    <row r="1099" spans="2:7" ht="15.75">
      <c r="B1099" s="49">
        <v>44278</v>
      </c>
      <c r="C1099" s="50">
        <v>10.4</v>
      </c>
      <c r="D1099" s="50">
        <v>9.79788003</v>
      </c>
      <c r="E1099" s="40">
        <f t="shared" si="78"/>
        <v>6.1454107230990429E-2</v>
      </c>
      <c r="F1099" s="39">
        <v>936.5</v>
      </c>
      <c r="G1099" s="73">
        <f t="shared" si="79"/>
        <v>0.64733606999999993</v>
      </c>
    </row>
    <row r="1100" spans="2:7" ht="15.75">
      <c r="B1100" s="49">
        <v>44277</v>
      </c>
      <c r="C1100" s="50">
        <v>10.35</v>
      </c>
      <c r="D1100" s="50">
        <v>9.8440535400000009</v>
      </c>
      <c r="E1100" s="40">
        <f t="shared" si="78"/>
        <v>5.1396150777131888E-2</v>
      </c>
      <c r="F1100" s="39">
        <v>1234.5</v>
      </c>
      <c r="G1100" s="73">
        <f t="shared" si="79"/>
        <v>0.65209056999999992</v>
      </c>
    </row>
    <row r="1101" spans="2:7" ht="15.75">
      <c r="B1101" s="49">
        <v>44274</v>
      </c>
      <c r="C1101" s="50">
        <v>10.35</v>
      </c>
      <c r="D1101" s="50">
        <v>9.8718545800000008</v>
      </c>
      <c r="E1101" s="40">
        <f t="shared" si="78"/>
        <v>4.8435217124116026E-2</v>
      </c>
      <c r="F1101" s="39">
        <v>1234.5</v>
      </c>
      <c r="G1101" s="73">
        <f t="shared" si="79"/>
        <v>0.65837312000000003</v>
      </c>
    </row>
    <row r="1102" spans="2:7" ht="15.75">
      <c r="B1102" s="49">
        <v>44273</v>
      </c>
      <c r="C1102" s="50">
        <v>10.35</v>
      </c>
      <c r="D1102" s="50">
        <v>9.9455491400000007</v>
      </c>
      <c r="E1102" s="40">
        <f t="shared" si="78"/>
        <v>4.066651869159621E-2</v>
      </c>
      <c r="F1102" s="39">
        <v>1234.5</v>
      </c>
      <c r="G1102" s="73">
        <f t="shared" si="79"/>
        <v>0.66084233999999997</v>
      </c>
    </row>
    <row r="1103" spans="2:7" ht="15.75">
      <c r="B1103" s="49">
        <v>44272</v>
      </c>
      <c r="C1103" s="50">
        <v>10.303000000000001</v>
      </c>
      <c r="D1103" s="50">
        <v>9.9909778100000004</v>
      </c>
      <c r="E1103" s="40">
        <f t="shared" si="78"/>
        <v>3.1230395656338672E-2</v>
      </c>
      <c r="F1103" s="39">
        <v>358760.6</v>
      </c>
      <c r="G1103" s="73">
        <f t="shared" si="79"/>
        <v>0.77226693999999996</v>
      </c>
    </row>
    <row r="1104" spans="2:7" ht="15.75">
      <c r="B1104" s="49">
        <v>44271</v>
      </c>
      <c r="C1104" s="50">
        <v>10.345000000000001</v>
      </c>
      <c r="D1104" s="50">
        <v>9.9825608999999993</v>
      </c>
      <c r="E1104" s="40">
        <f t="shared" si="78"/>
        <v>3.6307226535427617E-2</v>
      </c>
      <c r="F1104" s="39">
        <v>10282</v>
      </c>
      <c r="G1104" s="73">
        <f t="shared" si="79"/>
        <v>0.41371273999999997</v>
      </c>
    </row>
    <row r="1105" spans="2:7" ht="15.75">
      <c r="B1105" s="49">
        <v>44270</v>
      </c>
      <c r="C1105" s="50">
        <v>10.345000000000001</v>
      </c>
      <c r="D1105" s="50">
        <v>9.9880588599999989</v>
      </c>
      <c r="E1105" s="40">
        <f t="shared" si="78"/>
        <v>3.5736787798625658E-2</v>
      </c>
      <c r="F1105" s="39">
        <v>10282</v>
      </c>
      <c r="G1105" s="73">
        <f t="shared" si="79"/>
        <v>0.43552020000000002</v>
      </c>
    </row>
    <row r="1106" spans="2:7" ht="15.75">
      <c r="B1106" s="49">
        <v>44267</v>
      </c>
      <c r="C1106" s="50">
        <v>10.347</v>
      </c>
      <c r="D1106" s="50">
        <v>9.9923482799999999</v>
      </c>
      <c r="E1106" s="40">
        <f t="shared" ref="E1106:E1137" si="80">C1106/D1106-1</f>
        <v>3.5492329736929396E-2</v>
      </c>
      <c r="F1106" s="39">
        <v>1345.23</v>
      </c>
      <c r="G1106" s="73">
        <f t="shared" si="79"/>
        <v>0.45866635000000006</v>
      </c>
    </row>
    <row r="1107" spans="2:7" ht="15.75">
      <c r="B1107" s="49">
        <v>44266</v>
      </c>
      <c r="C1107" s="50">
        <v>10.348000000000001</v>
      </c>
      <c r="D1107" s="50">
        <v>10.025327299999999</v>
      </c>
      <c r="E1107" s="40">
        <f t="shared" si="80"/>
        <v>3.2185752179881622E-2</v>
      </c>
      <c r="F1107" s="39">
        <v>7146.12</v>
      </c>
      <c r="G1107" s="73">
        <f t="shared" si="79"/>
        <v>0.48413932000000004</v>
      </c>
    </row>
    <row r="1108" spans="2:7" ht="15.75">
      <c r="B1108" s="49">
        <v>44265</v>
      </c>
      <c r="C1108" s="50">
        <v>10.275</v>
      </c>
      <c r="D1108" s="50">
        <v>10.003059799999999</v>
      </c>
      <c r="E1108" s="40">
        <f t="shared" si="80"/>
        <v>2.7185701718988264E-2</v>
      </c>
      <c r="F1108" s="39">
        <v>7873.25</v>
      </c>
      <c r="G1108" s="73">
        <f t="shared" si="79"/>
        <v>0.4862987800000001</v>
      </c>
    </row>
    <row r="1109" spans="2:7" ht="15.75">
      <c r="B1109" s="49">
        <v>44264</v>
      </c>
      <c r="C1109" s="50">
        <v>10.275</v>
      </c>
      <c r="D1109" s="50">
        <v>9.9783018999999999</v>
      </c>
      <c r="E1109" s="40">
        <f t="shared" si="80"/>
        <v>2.973432784189467E-2</v>
      </c>
      <c r="F1109" s="39">
        <v>925.3</v>
      </c>
      <c r="G1109" s="73">
        <f t="shared" si="79"/>
        <v>0.50369522000000011</v>
      </c>
    </row>
    <row r="1110" spans="2:7" ht="15.75">
      <c r="B1110" s="49">
        <v>44263</v>
      </c>
      <c r="C1110" s="50">
        <v>10.285</v>
      </c>
      <c r="D1110" s="50">
        <v>10.0254882</v>
      </c>
      <c r="E1110" s="40">
        <f t="shared" si="80"/>
        <v>2.5885203276185598E-2</v>
      </c>
      <c r="F1110" s="39">
        <v>21175.75</v>
      </c>
      <c r="G1110" s="73">
        <f t="shared" si="79"/>
        <v>0.50685312000000016</v>
      </c>
    </row>
    <row r="1111" spans="2:7" ht="15.75">
      <c r="B1111" s="49">
        <v>44260</v>
      </c>
      <c r="C1111" s="50">
        <v>10.290000000000001</v>
      </c>
      <c r="D1111" s="50">
        <v>10.096289799999999</v>
      </c>
      <c r="E1111" s="40">
        <f t="shared" si="80"/>
        <v>1.9186275734676572E-2</v>
      </c>
      <c r="F1111" s="39">
        <v>56547.9</v>
      </c>
      <c r="G1111" s="73">
        <f t="shared" si="79"/>
        <v>0.60342767000000019</v>
      </c>
    </row>
    <row r="1112" spans="2:7" ht="15.75">
      <c r="B1112" s="49">
        <v>44259</v>
      </c>
      <c r="C1112" s="50">
        <v>10.295</v>
      </c>
      <c r="D1112" s="50">
        <v>9.9782302400000003</v>
      </c>
      <c r="E1112" s="40">
        <f t="shared" si="80"/>
        <v>3.1746086468335433E-2</v>
      </c>
      <c r="F1112" s="39">
        <v>39392.57</v>
      </c>
      <c r="G1112" s="73">
        <f t="shared" si="79"/>
        <v>0.55478027000000019</v>
      </c>
    </row>
    <row r="1113" spans="2:7" ht="15.75">
      <c r="B1113" s="49">
        <v>44258</v>
      </c>
      <c r="C1113" s="50">
        <v>10.275</v>
      </c>
      <c r="D1113" s="50">
        <v>9.8574947399999999</v>
      </c>
      <c r="E1113" s="40">
        <f t="shared" si="80"/>
        <v>4.2354094119455787E-2</v>
      </c>
      <c r="F1113" s="39">
        <v>8220</v>
      </c>
      <c r="G1113" s="73">
        <f t="shared" si="79"/>
        <v>0.5411143100000001</v>
      </c>
    </row>
    <row r="1114" spans="2:7" ht="15.75">
      <c r="B1114" s="49">
        <v>44257</v>
      </c>
      <c r="C1114" s="50">
        <v>10.275</v>
      </c>
      <c r="D1114" s="50">
        <v>9.8560033899999997</v>
      </c>
      <c r="E1114" s="40">
        <f t="shared" si="80"/>
        <v>4.2511816749689624E-2</v>
      </c>
      <c r="F1114" s="39">
        <v>74926.350000000006</v>
      </c>
      <c r="G1114" s="73">
        <f t="shared" si="79"/>
        <v>0.60710664000000003</v>
      </c>
    </row>
    <row r="1115" spans="2:7" ht="15.75">
      <c r="B1115" s="49">
        <v>44256</v>
      </c>
      <c r="C1115" s="50">
        <v>10.275</v>
      </c>
      <c r="D1115" s="50">
        <v>9.8801136400000011</v>
      </c>
      <c r="E1115" s="40">
        <f t="shared" si="80"/>
        <v>3.9967795350175583E-2</v>
      </c>
      <c r="F1115" s="39">
        <v>17662.88</v>
      </c>
      <c r="G1115" s="73">
        <f t="shared" si="79"/>
        <v>0.56531103999999988</v>
      </c>
    </row>
    <row r="1116" spans="2:7" ht="15.75">
      <c r="B1116" s="49">
        <v>44253</v>
      </c>
      <c r="C1116" s="50">
        <v>10.324999999999999</v>
      </c>
      <c r="D1116" s="50">
        <v>9.9206698800000002</v>
      </c>
      <c r="E1116" s="40">
        <f t="shared" si="80"/>
        <v>4.0756332474596979E-2</v>
      </c>
      <c r="F1116" s="39">
        <v>22183.75</v>
      </c>
      <c r="G1116" s="73">
        <f t="shared" si="79"/>
        <v>0.71770475999999994</v>
      </c>
    </row>
    <row r="1117" spans="2:7" ht="15.75">
      <c r="B1117" s="49">
        <v>44252</v>
      </c>
      <c r="C1117" s="50">
        <v>10.275</v>
      </c>
      <c r="D1117" s="50">
        <v>10.0607896</v>
      </c>
      <c r="E1117" s="40">
        <f t="shared" si="80"/>
        <v>2.1291609159583391E-2</v>
      </c>
      <c r="F1117" s="39">
        <v>4944.17</v>
      </c>
      <c r="G1117" s="73">
        <f t="shared" si="79"/>
        <v>0.91237360999999984</v>
      </c>
    </row>
    <row r="1118" spans="2:7" ht="15.75">
      <c r="B1118" s="49">
        <v>44251</v>
      </c>
      <c r="C1118" s="50">
        <v>10.282</v>
      </c>
      <c r="D1118" s="50">
        <v>10.1243292</v>
      </c>
      <c r="E1118" s="40">
        <f t="shared" si="80"/>
        <v>1.5573456461688284E-2</v>
      </c>
      <c r="F1118" s="39">
        <v>1028.2</v>
      </c>
      <c r="G1118" s="73">
        <f t="shared" si="79"/>
        <v>92.207869439999996</v>
      </c>
    </row>
    <row r="1119" spans="2:7" ht="15.75">
      <c r="B1119" s="49">
        <v>44250</v>
      </c>
      <c r="C1119" s="50">
        <v>10.348000000000001</v>
      </c>
      <c r="D1119" s="50">
        <v>10.1547702</v>
      </c>
      <c r="E1119" s="40">
        <f t="shared" si="80"/>
        <v>1.9028475897957975E-2</v>
      </c>
      <c r="F1119" s="39">
        <v>5691</v>
      </c>
      <c r="G1119" s="73">
        <f t="shared" si="79"/>
        <v>92.206841239999989</v>
      </c>
    </row>
    <row r="1120" spans="2:7" ht="15.75">
      <c r="B1120" s="49">
        <v>44249</v>
      </c>
      <c r="C1120" s="50">
        <v>10.349</v>
      </c>
      <c r="D1120" s="50">
        <v>10.142866700000001</v>
      </c>
      <c r="E1120" s="40">
        <f t="shared" si="80"/>
        <v>2.032298225904916E-2</v>
      </c>
      <c r="F1120" s="39">
        <v>7517.05</v>
      </c>
      <c r="G1120" s="73">
        <f t="shared" si="79"/>
        <v>92.20115023999999</v>
      </c>
    </row>
    <row r="1121" spans="2:7" ht="15.75">
      <c r="B1121" s="49">
        <v>44246</v>
      </c>
      <c r="C1121" s="50">
        <v>10.347</v>
      </c>
      <c r="D1121" s="50">
        <v>10.1917987</v>
      </c>
      <c r="E1121" s="40">
        <f t="shared" si="80"/>
        <v>1.5228057830459329E-2</v>
      </c>
      <c r="F1121" s="39">
        <v>3703.72</v>
      </c>
      <c r="G1121" s="73">
        <f t="shared" si="79"/>
        <v>92.19363319</v>
      </c>
    </row>
    <row r="1122" spans="2:7" ht="15.75">
      <c r="B1122" s="49">
        <v>44245</v>
      </c>
      <c r="C1122" s="50">
        <v>10.321</v>
      </c>
      <c r="D1122" s="50">
        <v>10.1988094</v>
      </c>
      <c r="E1122" s="40">
        <f t="shared" si="80"/>
        <v>1.1980869061049448E-2</v>
      </c>
      <c r="F1122" s="39">
        <v>112659.1</v>
      </c>
      <c r="G1122" s="73">
        <f t="shared" si="79"/>
        <v>92.189929469999996</v>
      </c>
    </row>
    <row r="1123" spans="2:7" ht="15.75">
      <c r="B1123" s="49">
        <v>44244</v>
      </c>
      <c r="C1123" s="50">
        <v>10.32</v>
      </c>
      <c r="D1123" s="50">
        <v>10.1913605</v>
      </c>
      <c r="E1123" s="40">
        <f t="shared" si="80"/>
        <v>1.2622406988743062E-2</v>
      </c>
      <c r="F1123" s="39">
        <v>206.4</v>
      </c>
      <c r="G1123" s="73">
        <f t="shared" si="79"/>
        <v>92.077270370000008</v>
      </c>
    </row>
    <row r="1124" spans="2:7" ht="15.75">
      <c r="B1124" s="49">
        <v>44239</v>
      </c>
      <c r="C1124" s="50">
        <v>10.321999999999999</v>
      </c>
      <c r="D1124" s="50">
        <v>10.204600600000001</v>
      </c>
      <c r="E1124" s="40">
        <f t="shared" si="80"/>
        <v>1.1504556092082563E-2</v>
      </c>
      <c r="F1124" s="39">
        <v>32089.460000000003</v>
      </c>
      <c r="G1124" s="73">
        <f t="shared" si="79"/>
        <v>92.077063969999998</v>
      </c>
    </row>
    <row r="1125" spans="2:7" ht="15.75">
      <c r="B1125" s="49">
        <v>44238</v>
      </c>
      <c r="C1125" s="50">
        <v>10.3</v>
      </c>
      <c r="D1125" s="50">
        <v>10.1997704</v>
      </c>
      <c r="E1125" s="40">
        <f t="shared" si="80"/>
        <v>9.8266525685715145E-3</v>
      </c>
      <c r="F1125" s="39">
        <v>33428.15</v>
      </c>
      <c r="G1125" s="73">
        <f t="shared" si="79"/>
        <v>92.044974510000003</v>
      </c>
    </row>
    <row r="1126" spans="2:7" ht="15.75">
      <c r="B1126" s="49">
        <v>44237</v>
      </c>
      <c r="C1126" s="50">
        <v>10.290000000000001</v>
      </c>
      <c r="D1126" s="50">
        <v>10.1933677</v>
      </c>
      <c r="E1126" s="40">
        <f t="shared" si="80"/>
        <v>9.479918986931235E-3</v>
      </c>
      <c r="F1126" s="39">
        <v>26818.2</v>
      </c>
      <c r="G1126" s="73">
        <f t="shared" si="79"/>
        <v>92.011546359999997</v>
      </c>
    </row>
    <row r="1127" spans="2:7" ht="15.75">
      <c r="B1127" s="49">
        <v>44236</v>
      </c>
      <c r="C1127" s="50">
        <v>10.275</v>
      </c>
      <c r="D1127" s="50">
        <v>10.1625043</v>
      </c>
      <c r="E1127" s="40">
        <f t="shared" si="80"/>
        <v>1.106968289302479E-2</v>
      </c>
      <c r="F1127" s="39">
        <v>9305.58</v>
      </c>
      <c r="G1127" s="73">
        <f t="shared" si="79"/>
        <v>91.984728160000003</v>
      </c>
    </row>
    <row r="1128" spans="2:7" ht="15.75">
      <c r="B1128" s="49">
        <v>44235</v>
      </c>
      <c r="C1128" s="50">
        <v>10.291</v>
      </c>
      <c r="D1128" s="50">
        <v>10.1820781</v>
      </c>
      <c r="E1128" s="40">
        <f t="shared" si="80"/>
        <v>1.0697413527008814E-2</v>
      </c>
      <c r="F1128" s="39">
        <v>25269.69</v>
      </c>
      <c r="G1128" s="73">
        <f t="shared" si="79"/>
        <v>91.97542258</v>
      </c>
    </row>
    <row r="1129" spans="2:7" ht="15.75">
      <c r="B1129" s="49">
        <v>44232</v>
      </c>
      <c r="C1129" s="50">
        <v>10.290000000000001</v>
      </c>
      <c r="D1129" s="50">
        <v>10.185405599999999</v>
      </c>
      <c r="E1129" s="40">
        <f t="shared" si="80"/>
        <v>1.0269046134009807E-2</v>
      </c>
      <c r="F1129" s="39">
        <v>4083.2</v>
      </c>
      <c r="G1129" s="73">
        <f t="shared" si="79"/>
        <v>91.950152889999998</v>
      </c>
    </row>
    <row r="1130" spans="2:7" ht="15.75">
      <c r="B1130" s="49">
        <v>44231</v>
      </c>
      <c r="C1130" s="50">
        <v>10.25</v>
      </c>
      <c r="D1130" s="50">
        <v>10.1757714</v>
      </c>
      <c r="E1130" s="40">
        <f t="shared" si="80"/>
        <v>7.2946410726169031E-3</v>
      </c>
      <c r="F1130" s="39">
        <v>117750.3</v>
      </c>
      <c r="G1130" s="73">
        <f t="shared" si="79"/>
        <v>91.946069690000002</v>
      </c>
    </row>
    <row r="1131" spans="2:7" ht="15.75">
      <c r="B1131" s="49">
        <v>44230</v>
      </c>
      <c r="C1131" s="50">
        <v>10.263999999999999</v>
      </c>
      <c r="D1131" s="50">
        <v>10.196437</v>
      </c>
      <c r="E1131" s="40">
        <f t="shared" si="80"/>
        <v>6.6261381304077993E-3</v>
      </c>
      <c r="F1131" s="39">
        <v>7900.5</v>
      </c>
      <c r="G1131" s="73">
        <f t="shared" si="79"/>
        <v>91.828319390000004</v>
      </c>
    </row>
    <row r="1132" spans="2:7" ht="15.75">
      <c r="B1132" s="49">
        <v>44229</v>
      </c>
      <c r="C1132" s="50">
        <v>10.269</v>
      </c>
      <c r="D1132" s="50">
        <v>10.179428400000001</v>
      </c>
      <c r="E1132" s="40">
        <f t="shared" si="80"/>
        <v>8.7992759986403879E-3</v>
      </c>
      <c r="F1132" s="39">
        <v>25726.61</v>
      </c>
      <c r="G1132" s="73">
        <f t="shared" si="79"/>
        <v>91.820418889999999</v>
      </c>
    </row>
    <row r="1133" spans="2:7" ht="15.75">
      <c r="B1133" s="49">
        <v>44228</v>
      </c>
      <c r="C1133" s="50">
        <v>10.211</v>
      </c>
      <c r="D1133" s="50">
        <v>10.13932</v>
      </c>
      <c r="E1133" s="40">
        <f t="shared" si="80"/>
        <v>7.0695076198403761E-3</v>
      </c>
      <c r="F1133" s="39">
        <v>74212.33</v>
      </c>
      <c r="G1133" s="73">
        <f t="shared" si="79"/>
        <v>91.794692280000007</v>
      </c>
    </row>
    <row r="1134" spans="2:7" ht="15.75">
      <c r="B1134" s="49">
        <v>44225</v>
      </c>
      <c r="C1134" s="50">
        <v>10.52</v>
      </c>
      <c r="D1134" s="50">
        <v>10.134877400000001</v>
      </c>
      <c r="E1134" s="40">
        <f t="shared" si="80"/>
        <v>3.7999729528055193E-2</v>
      </c>
      <c r="F1134" s="39">
        <v>33130.75</v>
      </c>
      <c r="G1134" s="73">
        <f t="shared" si="79"/>
        <v>91.720479949999998</v>
      </c>
    </row>
    <row r="1135" spans="2:7" ht="15.75">
      <c r="B1135" s="49">
        <v>44224</v>
      </c>
      <c r="C1135" s="50">
        <v>10.35</v>
      </c>
      <c r="D1135" s="50">
        <v>10.1603841</v>
      </c>
      <c r="E1135" s="40">
        <f t="shared" si="80"/>
        <v>1.8662276753887763E-2</v>
      </c>
      <c r="F1135" s="39">
        <v>170056.6</v>
      </c>
      <c r="G1135" s="73">
        <f t="shared" si="79"/>
        <v>91.6873492</v>
      </c>
    </row>
    <row r="1136" spans="2:7" ht="15.75">
      <c r="B1136" s="49">
        <v>44223</v>
      </c>
      <c r="C1136" s="50">
        <v>10.27</v>
      </c>
      <c r="D1136" s="50">
        <v>10.118143499999999</v>
      </c>
      <c r="E1136" s="40">
        <f t="shared" si="80"/>
        <v>1.5008336262477551E-2</v>
      </c>
      <c r="F1136" s="39">
        <v>216852.6</v>
      </c>
      <c r="G1136" s="73">
        <f t="shared" si="79"/>
        <v>91.51729259999999</v>
      </c>
    </row>
    <row r="1137" spans="2:7" ht="15.75">
      <c r="B1137" s="49">
        <v>44222</v>
      </c>
      <c r="C1137" s="50">
        <v>10.122</v>
      </c>
      <c r="D1137" s="50">
        <v>10.090822900000001</v>
      </c>
      <c r="E1137" s="40">
        <f t="shared" si="80"/>
        <v>3.0896489125775695E-3</v>
      </c>
      <c r="F1137" s="39">
        <v>91300440</v>
      </c>
      <c r="G1137" s="73">
        <f t="shared" si="79"/>
        <v>91.300439999999995</v>
      </c>
    </row>
    <row r="1138" spans="2:7" ht="15.75">
      <c r="B1138" s="49">
        <v>44218</v>
      </c>
      <c r="D1138" s="50">
        <v>10.065077630000001</v>
      </c>
      <c r="G1138" s="73"/>
    </row>
    <row r="1139" spans="2:7" ht="15.75">
      <c r="B1139" s="49">
        <v>44217</v>
      </c>
      <c r="D1139" s="50">
        <v>10.106830929999999</v>
      </c>
      <c r="G1139" s="73"/>
    </row>
    <row r="1140" spans="2:7" ht="15.75">
      <c r="B1140" s="49">
        <v>44216</v>
      </c>
      <c r="D1140" s="50">
        <v>10.13012992</v>
      </c>
      <c r="G1140" s="73"/>
    </row>
    <row r="1141" spans="2:7" ht="15.75">
      <c r="B1141" s="49">
        <v>44215</v>
      </c>
      <c r="D1141" s="50">
        <v>10.1198631</v>
      </c>
      <c r="G1141" s="73"/>
    </row>
    <row r="1142" spans="2:7" ht="15.75">
      <c r="B1142" s="49">
        <v>44214</v>
      </c>
      <c r="D1142" s="50">
        <v>10.13612144</v>
      </c>
      <c r="G1142" s="73"/>
    </row>
    <row r="1143" spans="2:7" ht="15.75">
      <c r="B1143" s="49">
        <v>44211</v>
      </c>
      <c r="D1143" s="50">
        <v>10.12729841</v>
      </c>
    </row>
    <row r="1144" spans="2:7" ht="15.75">
      <c r="B1144" s="49">
        <v>44210</v>
      </c>
      <c r="D1144" s="50">
        <v>10.140315150000001</v>
      </c>
    </row>
    <row r="1145" spans="2:7" ht="15.75">
      <c r="B1145" s="49">
        <v>44209</v>
      </c>
      <c r="D1145" s="50">
        <v>10.09976627</v>
      </c>
    </row>
    <row r="1146" spans="2:7" ht="15.75">
      <c r="B1146" s="49">
        <v>44208</v>
      </c>
      <c r="D1146" s="50">
        <v>10.12884021</v>
      </c>
    </row>
    <row r="1147" spans="2:7" ht="15.75">
      <c r="B1147" s="49">
        <v>44207</v>
      </c>
      <c r="D1147" s="50">
        <v>10.0891161</v>
      </c>
    </row>
    <row r="1148" spans="2:7" ht="15.75">
      <c r="B1148" s="49">
        <v>44204</v>
      </c>
      <c r="D1148" s="50">
        <v>10.16706965</v>
      </c>
    </row>
    <row r="1149" spans="2:7" ht="15.75">
      <c r="B1149" s="49">
        <v>44203</v>
      </c>
      <c r="D1149" s="50">
        <v>10.174224259999999</v>
      </c>
    </row>
    <row r="1150" spans="2:7" ht="15.75">
      <c r="B1150" s="49">
        <v>44202</v>
      </c>
      <c r="D1150" s="50">
        <v>10.2212344</v>
      </c>
    </row>
    <row r="1151" spans="2:7" ht="15.75">
      <c r="B1151" s="49">
        <v>44201</v>
      </c>
      <c r="D1151" s="50">
        <v>10.22925175</v>
      </c>
    </row>
    <row r="1152" spans="2:7" ht="15.75">
      <c r="B1152" s="49">
        <v>44200</v>
      </c>
      <c r="D1152" s="50">
        <v>10.26486953</v>
      </c>
    </row>
    <row r="1153" spans="2:4" ht="15.75">
      <c r="B1153" s="49">
        <v>44195</v>
      </c>
      <c r="D1153" s="50">
        <v>10.25537856</v>
      </c>
    </row>
    <row r="1154" spans="2:4" ht="15.75">
      <c r="B1154" s="49">
        <v>44194</v>
      </c>
      <c r="D1154" s="50">
        <v>10.356368059999999</v>
      </c>
    </row>
    <row r="1155" spans="2:4" ht="15.75">
      <c r="B1155" s="49">
        <v>44193</v>
      </c>
      <c r="D1155" s="50">
        <v>10.317496</v>
      </c>
    </row>
    <row r="1156" spans="2:4" ht="15.75">
      <c r="B1156" s="49">
        <v>44188</v>
      </c>
      <c r="D1156" s="50">
        <v>10.329495550000001</v>
      </c>
    </row>
    <row r="1157" spans="2:4" ht="15.75">
      <c r="B1157" s="49">
        <v>44187</v>
      </c>
      <c r="D1157" s="50">
        <v>10.28703971</v>
      </c>
    </row>
    <row r="1158" spans="2:4" ht="15.75">
      <c r="B1158" s="49">
        <v>44186</v>
      </c>
      <c r="D1158" s="50">
        <v>10.279556789999999</v>
      </c>
    </row>
    <row r="1159" spans="2:4" ht="15.75">
      <c r="B1159" s="49">
        <v>44183</v>
      </c>
      <c r="D1159" s="50">
        <v>10.280818589999999</v>
      </c>
    </row>
    <row r="1160" spans="2:4" ht="15.75">
      <c r="B1160" s="49">
        <v>44182</v>
      </c>
      <c r="D1160" s="50">
        <v>10.28077742</v>
      </c>
    </row>
    <row r="1161" spans="2:4" ht="15.75">
      <c r="B1161" s="49">
        <v>44181</v>
      </c>
      <c r="D1161" s="50">
        <v>10.268312179999999</v>
      </c>
    </row>
    <row r="1162" spans="2:4" ht="15.75">
      <c r="B1162" s="49">
        <v>44180</v>
      </c>
      <c r="D1162" s="50">
        <v>10.288100830000001</v>
      </c>
    </row>
    <row r="1163" spans="2:4" ht="15.75">
      <c r="B1163" s="49">
        <v>44179</v>
      </c>
      <c r="D1163" s="50">
        <v>10.269441759999999</v>
      </c>
    </row>
    <row r="1164" spans="2:4" ht="15.75">
      <c r="B1164" s="49">
        <v>44176</v>
      </c>
      <c r="D1164" s="50">
        <v>10.273108240000001</v>
      </c>
    </row>
    <row r="1165" spans="2:4" ht="15.75">
      <c r="B1165" s="49">
        <v>44175</v>
      </c>
      <c r="D1165" s="50">
        <v>10.222647949999999</v>
      </c>
    </row>
    <row r="1166" spans="2:4" ht="15.75">
      <c r="B1166" s="49">
        <v>44174</v>
      </c>
      <c r="D1166" s="50">
        <v>10.196515</v>
      </c>
    </row>
    <row r="1167" spans="2:4" ht="15.75">
      <c r="B1167" s="49">
        <v>44173</v>
      </c>
      <c r="D1167" s="50">
        <v>10.191809859999999</v>
      </c>
    </row>
    <row r="1168" spans="2:4" ht="15.75">
      <c r="B1168" s="49">
        <v>44172</v>
      </c>
      <c r="D1168" s="50">
        <v>10.166816470000001</v>
      </c>
    </row>
    <row r="1169" spans="2:4" ht="15.75">
      <c r="B1169" s="49">
        <v>44169</v>
      </c>
      <c r="D1169" s="50">
        <v>10.158985099999999</v>
      </c>
    </row>
    <row r="1170" spans="2:4" ht="15.75">
      <c r="B1170" s="49">
        <v>44168</v>
      </c>
      <c r="D1170" s="50">
        <v>10.14828337</v>
      </c>
    </row>
    <row r="1171" spans="2:4" ht="15.75">
      <c r="B1171" s="49">
        <v>44167</v>
      </c>
      <c r="D1171" s="50">
        <v>10.06022529</v>
      </c>
    </row>
    <row r="1172" spans="2:4" ht="15.75">
      <c r="B1172" s="49">
        <v>44166</v>
      </c>
      <c r="D1172" s="50">
        <v>10.02555072</v>
      </c>
    </row>
    <row r="1173" spans="2:4" ht="15.75">
      <c r="B1173" s="49">
        <v>44165</v>
      </c>
      <c r="D1173" s="50">
        <v>9.9640895</v>
      </c>
    </row>
    <row r="1174" spans="2:4" ht="15.75">
      <c r="B1174" s="49">
        <v>44162</v>
      </c>
      <c r="D1174" s="50">
        <v>10.06700949</v>
      </c>
    </row>
    <row r="1175" spans="2:4" ht="15.75">
      <c r="B1175" s="49">
        <v>44161</v>
      </c>
      <c r="D1175" s="50">
        <v>10.01211004</v>
      </c>
    </row>
    <row r="1176" spans="2:4" ht="15.75">
      <c r="B1176" s="49">
        <v>44160</v>
      </c>
      <c r="D1176" s="50">
        <v>9.9836464899999999</v>
      </c>
    </row>
    <row r="1177" spans="2:4" ht="15.75">
      <c r="B1177" s="49">
        <v>44159</v>
      </c>
      <c r="D1177" s="50">
        <v>9.9854779499999999</v>
      </c>
    </row>
    <row r="1178" spans="2:4" ht="15.75">
      <c r="B1178" s="49">
        <v>44158</v>
      </c>
      <c r="D1178" s="50">
        <v>9.9590669599999995</v>
      </c>
    </row>
    <row r="1179" spans="2:4" ht="15.75">
      <c r="B1179" s="49">
        <v>44155</v>
      </c>
      <c r="D1179" s="50">
        <v>9.9940140199999998</v>
      </c>
    </row>
    <row r="1180" spans="2:4" ht="15.75">
      <c r="B1180" s="49">
        <v>44154</v>
      </c>
      <c r="D1180" s="50">
        <v>10.01106377</v>
      </c>
    </row>
    <row r="1181" spans="2:4" ht="15.75">
      <c r="B1181" s="49">
        <v>44153</v>
      </c>
      <c r="D1181" s="50">
        <v>10.00193028</v>
      </c>
    </row>
    <row r="1182" spans="2:4" ht="15.75">
      <c r="B1182" s="49">
        <v>44152</v>
      </c>
      <c r="D1182" s="50">
        <v>10.04151832</v>
      </c>
    </row>
    <row r="1183" spans="2:4" ht="15.75">
      <c r="B1183" s="49">
        <v>44151</v>
      </c>
      <c r="D1183" s="50">
        <v>10.03557728</v>
      </c>
    </row>
    <row r="1184" spans="2:4" ht="15.75">
      <c r="B1184" s="49">
        <v>44148</v>
      </c>
      <c r="D1184" s="50">
        <v>10.01122971</v>
      </c>
    </row>
    <row r="1185" spans="2:4" ht="15.75">
      <c r="B1185" s="49">
        <v>44147</v>
      </c>
      <c r="D1185" s="50">
        <v>9.98776668</v>
      </c>
    </row>
    <row r="1186" spans="2:4" ht="15.75">
      <c r="B1186" s="49">
        <v>44146</v>
      </c>
      <c r="D1186" s="50">
        <v>10.00075114</v>
      </c>
    </row>
    <row r="1187" spans="2:4" ht="15.75">
      <c r="B1187" s="49">
        <v>44145</v>
      </c>
      <c r="D1187" s="50">
        <v>10.037336079999999</v>
      </c>
    </row>
    <row r="1188" spans="2:4" ht="15.75">
      <c r="B1188" s="49">
        <v>44144</v>
      </c>
      <c r="D1188" s="50">
        <v>10.05337037</v>
      </c>
    </row>
    <row r="1189" spans="2:4" ht="15.75">
      <c r="B1189" s="49">
        <v>44141</v>
      </c>
      <c r="D1189" s="50">
        <v>10.020015019999999</v>
      </c>
    </row>
    <row r="1190" spans="2:4" ht="15.75">
      <c r="B1190" s="49">
        <v>44140</v>
      </c>
      <c r="D1190" s="50">
        <v>9.9887208200000011</v>
      </c>
    </row>
    <row r="1191" spans="2:4" ht="15.75">
      <c r="B1191" s="49">
        <v>44139</v>
      </c>
      <c r="D1191" s="50">
        <v>9.95019031</v>
      </c>
    </row>
    <row r="1192" spans="2:4" ht="15.75">
      <c r="B1192" s="49">
        <v>44138</v>
      </c>
      <c r="D1192" s="50">
        <v>9.9115410999999991</v>
      </c>
    </row>
    <row r="1193" spans="2:4" ht="15.75">
      <c r="B1193" s="49">
        <v>44134</v>
      </c>
      <c r="D1193" s="50">
        <v>9.9017416899999997</v>
      </c>
    </row>
    <row r="1194" spans="2:4" ht="15.75">
      <c r="B1194" s="49">
        <v>44133</v>
      </c>
      <c r="D1194" s="50">
        <v>9.9351317100000003</v>
      </c>
    </row>
    <row r="1195" spans="2:4" ht="15.75">
      <c r="B1195" s="49">
        <v>44132</v>
      </c>
      <c r="D1195" s="50">
        <v>9.9158802000000001</v>
      </c>
    </row>
    <row r="1196" spans="2:4" ht="15.75">
      <c r="B1196" s="49">
        <v>44131</v>
      </c>
      <c r="D1196" s="50">
        <v>9.9054550599999995</v>
      </c>
    </row>
    <row r="1197" spans="2:4" ht="15.75">
      <c r="B1197" s="49">
        <v>44130</v>
      </c>
      <c r="D1197" s="50">
        <v>9.9245974700000001</v>
      </c>
    </row>
    <row r="1198" spans="2:4" ht="15.75">
      <c r="B1198" s="49">
        <v>44127</v>
      </c>
      <c r="D1198" s="50">
        <v>9.9526296599999995</v>
      </c>
    </row>
    <row r="1199" spans="2:4" ht="15.75">
      <c r="B1199" s="49">
        <v>44126</v>
      </c>
      <c r="D1199" s="50">
        <v>9.9934985699999999</v>
      </c>
    </row>
    <row r="1200" spans="2:4" ht="15.75">
      <c r="B1200" s="49">
        <v>44125</v>
      </c>
      <c r="D1200" s="50">
        <v>10.00520002</v>
      </c>
    </row>
    <row r="1201" spans="2:4" ht="15.75">
      <c r="B1201" s="49">
        <v>44124</v>
      </c>
      <c r="D1201" s="50">
        <v>10</v>
      </c>
    </row>
    <row r="1202" spans="2:4" ht="15.75">
      <c r="B1202" s="49"/>
    </row>
  </sheetData>
  <sortState xmlns:xlrd2="http://schemas.microsoft.com/office/spreadsheetml/2017/richdata2" ref="P11:Q33">
    <sortCondition descending="1" ref="P11:P33"/>
  </sortState>
  <pageMargins left="0.7" right="0.7" top="0.75" bottom="0.75" header="0.3" footer="0.3"/>
  <pageSetup paperSize="9" orientation="portrait" horizontalDpi="300" verticalDpi="300" r:id="rId1"/>
  <ignoredErrors>
    <ignoredError sqref="G196:G1118 G35:G189 G10:G34" formulaRange="1"/>
    <ignoredError sqref="E428:E446"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Capa</vt:lpstr>
      <vt:lpstr>Portfólio CRIs</vt:lpstr>
      <vt:lpstr>Resultado</vt:lpstr>
      <vt:lpstr>Carteira</vt:lpstr>
      <vt:lpstr>Liquidez e Mercado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2023-03-09T22:42:38Z</dcterms:created>
  <dcterms:modified xsi:type="dcterms:W3CDTF">2025-08-26T12:58:15Z</dcterms:modified>
</cp:coreProperties>
</file>