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70A9EB72-E45F-48C0-8241-E98FB6B3F96E}"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18" i="6" l="1"/>
  <c r="CY15" i="6"/>
  <c r="CY19" i="6" s="1"/>
  <c r="CY21" i="6" s="1"/>
  <c r="CY24" i="6" s="1"/>
  <c r="CY7" i="6"/>
  <c r="CY8" i="6" s="1"/>
  <c r="S7" i="10"/>
  <c r="CX18" i="6"/>
  <c r="CX15" i="6"/>
  <c r="R7" i="10"/>
  <c r="CW18" i="6"/>
  <c r="Q7" i="10"/>
  <c r="CV18" i="6"/>
  <c r="P11" i="10"/>
  <c r="P15" i="10" s="1"/>
  <c r="P7" i="10"/>
  <c r="CX19" i="6" l="1"/>
  <c r="CX21" i="6" s="1"/>
  <c r="CX24" i="6" s="1"/>
  <c r="CW15" i="6"/>
  <c r="CW19" i="6" s="1"/>
  <c r="CW21" i="6" s="1"/>
  <c r="CW24" i="6" s="1"/>
  <c r="R11" i="10"/>
  <c r="CV15" i="6"/>
  <c r="CV19" i="6" s="1"/>
  <c r="CV21" i="6" s="1"/>
  <c r="CV24" i="6" s="1"/>
  <c r="CU18" i="6"/>
  <c r="O7" i="10"/>
  <c r="S11" i="10" l="1"/>
  <c r="S15" i="10" s="1"/>
  <c r="R15" i="10"/>
  <c r="Q11" i="10"/>
  <c r="Q15" i="10" s="1"/>
  <c r="CU15" i="6"/>
  <c r="CU19" i="6" s="1"/>
  <c r="CU21" i="6" s="1"/>
  <c r="CU24" i="6" s="1"/>
  <c r="O11" i="10" l="1"/>
  <c r="O15" i="10"/>
  <c r="N7" i="10"/>
  <c r="N11" i="10" l="1"/>
  <c r="CT18" i="6"/>
  <c r="CT15" i="6"/>
  <c r="CT19" i="6" s="1"/>
  <c r="CT21" i="6" s="1"/>
  <c r="CT24" i="6" s="1"/>
  <c r="N15" i="10" l="1"/>
  <c r="M7" i="10"/>
  <c r="L7" i="10"/>
  <c r="CS18" i="6" l="1"/>
  <c r="CR18" i="6"/>
  <c r="CS15" i="6"/>
  <c r="CR15" i="6"/>
  <c r="CR19" i="6" s="1"/>
  <c r="CR21" i="6" s="1"/>
  <c r="CR24" i="6" s="1"/>
  <c r="CS19" i="6" l="1"/>
  <c r="CS21" i="6" s="1"/>
  <c r="CS24" i="6" s="1"/>
  <c r="M11" i="10"/>
  <c r="M15" i="10" s="1"/>
  <c r="L11" i="10"/>
  <c r="L15" i="10" s="1"/>
  <c r="K7" i="10" l="1"/>
  <c r="CQ18" i="6" l="1"/>
  <c r="CQ15" i="6"/>
  <c r="CQ19" i="6" l="1"/>
  <c r="CQ21" i="6" s="1"/>
  <c r="CQ24" i="6" s="1"/>
  <c r="K11" i="10"/>
  <c r="K15" i="10" s="1"/>
  <c r="CP18" i="6"/>
  <c r="J7" i="10"/>
  <c r="S18" i="6" l="1"/>
  <c r="AI18" i="6"/>
  <c r="AY18" i="6"/>
  <c r="BO18" i="6"/>
  <c r="CE18" i="6"/>
  <c r="CP15" i="6"/>
  <c r="CP19" i="6" s="1"/>
  <c r="CP21" i="6" s="1"/>
  <c r="CP24" i="6" s="1"/>
  <c r="CO18" i="6"/>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L18" i="6"/>
  <c r="P18" i="6"/>
  <c r="T18" i="6"/>
  <c r="X18" i="6"/>
  <c r="AB18" i="6"/>
  <c r="AF18" i="6"/>
  <c r="AJ18" i="6"/>
  <c r="AN18" i="6"/>
  <c r="AR18" i="6"/>
  <c r="AV18" i="6"/>
  <c r="AZ18" i="6"/>
  <c r="BD18" i="6"/>
  <c r="BH18" i="6"/>
  <c r="BL18" i="6"/>
  <c r="BP18" i="6"/>
  <c r="BT18" i="6"/>
  <c r="BX18" i="6"/>
  <c r="CB18" i="6"/>
  <c r="CF18" i="6"/>
  <c r="CJ18" i="6"/>
  <c r="CN18" i="6"/>
  <c r="M18" i="6"/>
  <c r="Q18" i="6"/>
  <c r="U18" i="6"/>
  <c r="Y18" i="6"/>
  <c r="AC18" i="6"/>
  <c r="AG18" i="6"/>
  <c r="AK18" i="6"/>
  <c r="AO18" i="6"/>
  <c r="AS18" i="6"/>
  <c r="AW18" i="6"/>
  <c r="BA18" i="6"/>
  <c r="BE18" i="6"/>
  <c r="BI18" i="6"/>
  <c r="BM18" i="6"/>
  <c r="BQ18" i="6"/>
  <c r="BU18" i="6"/>
  <c r="BY18" i="6"/>
  <c r="CC18" i="6"/>
  <c r="CG18" i="6"/>
  <c r="CK18" i="6"/>
  <c r="K15" i="6"/>
  <c r="O15" i="6"/>
  <c r="S15" i="6"/>
  <c r="W15" i="6"/>
  <c r="AA15" i="6"/>
  <c r="AE15" i="6"/>
  <c r="AI15" i="6"/>
  <c r="AM15" i="6"/>
  <c r="AQ15" i="6"/>
  <c r="AU15" i="6"/>
  <c r="AY15" i="6"/>
  <c r="BC15" i="6"/>
  <c r="BG15" i="6"/>
  <c r="BK15" i="6"/>
  <c r="BO15" i="6"/>
  <c r="BS15" i="6"/>
  <c r="BW15" i="6"/>
  <c r="CA15" i="6"/>
  <c r="CE15" i="6"/>
  <c r="L15" i="6"/>
  <c r="P15" i="6"/>
  <c r="T15" i="6"/>
  <c r="X15" i="6"/>
  <c r="AB15" i="6"/>
  <c r="AF15" i="6"/>
  <c r="AJ15" i="6"/>
  <c r="AN15" i="6"/>
  <c r="AR15" i="6"/>
  <c r="AV15" i="6"/>
  <c r="AZ15" i="6"/>
  <c r="BD15" i="6"/>
  <c r="BH15" i="6"/>
  <c r="BL15" i="6"/>
  <c r="BP15" i="6"/>
  <c r="BT15" i="6"/>
  <c r="BX15" i="6"/>
  <c r="CB15" i="6"/>
  <c r="CF15" i="6"/>
  <c r="CN15" i="6"/>
  <c r="M15" i="6"/>
  <c r="Q15" i="6"/>
  <c r="U15" i="6"/>
  <c r="Y15" i="6"/>
  <c r="AC15" i="6"/>
  <c r="AG15" i="6"/>
  <c r="AK15" i="6"/>
  <c r="AO15" i="6"/>
  <c r="AS15" i="6"/>
  <c r="AW15" i="6"/>
  <c r="BA15" i="6"/>
  <c r="BE15" i="6"/>
  <c r="BI15" i="6"/>
  <c r="BM15" i="6"/>
  <c r="BQ15" i="6"/>
  <c r="BU15" i="6"/>
  <c r="BY15" i="6"/>
  <c r="CC15" i="6"/>
  <c r="CG15" i="6"/>
  <c r="CM15" i="6"/>
  <c r="CI15" i="6"/>
  <c r="J18" i="6"/>
  <c r="N18" i="6"/>
  <c r="R18" i="6"/>
  <c r="V18" i="6"/>
  <c r="Z18" i="6"/>
  <c r="AD18" i="6"/>
  <c r="AH18" i="6"/>
  <c r="AL18" i="6"/>
  <c r="AP18" i="6"/>
  <c r="AT18" i="6"/>
  <c r="AX18" i="6"/>
  <c r="BB18" i="6"/>
  <c r="BF18" i="6"/>
  <c r="BJ18" i="6"/>
  <c r="BN18" i="6"/>
  <c r="BR18" i="6"/>
  <c r="BV18" i="6"/>
  <c r="BZ18" i="6"/>
  <c r="CD18" i="6"/>
  <c r="CH18" i="6"/>
  <c r="CL18" i="6"/>
  <c r="CK15" i="6"/>
  <c r="AF19" i="6" l="1"/>
  <c r="AF21" i="6" s="1"/>
  <c r="AF24" i="6" s="1"/>
  <c r="AJ19" i="6"/>
  <c r="AJ21" i="6" s="1"/>
  <c r="AJ24" i="6" s="1"/>
  <c r="AZ19" i="6"/>
  <c r="AZ21" i="6" s="1"/>
  <c r="AZ24" i="6" s="1"/>
  <c r="BL19" i="6"/>
  <c r="BL21" i="6" s="1"/>
  <c r="BL24" i="6" s="1"/>
  <c r="BP19" i="6"/>
  <c r="BP21" i="6" s="1"/>
  <c r="BP24" i="6" s="1"/>
  <c r="CB19" i="6"/>
  <c r="CB21" i="6" s="1"/>
  <c r="CB24" i="6" s="1"/>
  <c r="AY19" i="6"/>
  <c r="AY21" i="6" s="1"/>
  <c r="AY24" i="6" s="1"/>
  <c r="CE19" i="6"/>
  <c r="CE21" i="6" s="1"/>
  <c r="CE24" i="6" s="1"/>
  <c r="AQ19" i="6"/>
  <c r="AQ21" i="6" s="1"/>
  <c r="AQ24" i="6" s="1"/>
  <c r="AU19" i="6"/>
  <c r="AU21" i="6" s="1"/>
  <c r="AU24" i="6" s="1"/>
  <c r="BO19" i="6"/>
  <c r="BO21" i="6" s="1"/>
  <c r="BO24" i="6" s="1"/>
  <c r="P19" i="6"/>
  <c r="P21" i="6" s="1"/>
  <c r="P24" i="6" s="1"/>
  <c r="T19" i="6"/>
  <c r="T21" i="6" s="1"/>
  <c r="T24" i="6" s="1"/>
  <c r="CF19" i="6"/>
  <c r="CF21" i="6" s="1"/>
  <c r="CF24" i="6" s="1"/>
  <c r="R19" i="6"/>
  <c r="R21" i="6" s="1"/>
  <c r="R24" i="6" s="1"/>
  <c r="AT19" i="6"/>
  <c r="AT21" i="6" s="1"/>
  <c r="AT24" i="6" s="1"/>
  <c r="BN19" i="6"/>
  <c r="BN21" i="6" s="1"/>
  <c r="BN24" i="6" s="1"/>
  <c r="S19" i="6"/>
  <c r="S21" i="6" s="1"/>
  <c r="S24" i="6" s="1"/>
  <c r="CJ19" i="6"/>
  <c r="CJ21" i="6" s="1"/>
  <c r="CJ24" i="6" s="1"/>
  <c r="BF19" i="6"/>
  <c r="BF21" i="6" s="1"/>
  <c r="BF24" i="6" s="1"/>
  <c r="AV19" i="6"/>
  <c r="AV21" i="6" s="1"/>
  <c r="AV24" i="6" s="1"/>
  <c r="CH19" i="6"/>
  <c r="CH21" i="6" s="1"/>
  <c r="CH24" i="6" s="1"/>
  <c r="AI19" i="6"/>
  <c r="AI21" i="6" s="1"/>
  <c r="AI24" i="6" s="1"/>
  <c r="CD19" i="6"/>
  <c r="CD21" i="6" s="1"/>
  <c r="CD24" i="6" s="1"/>
  <c r="CO19" i="6"/>
  <c r="CO21" i="6" s="1"/>
  <c r="CO24" i="6" s="1"/>
  <c r="AH19" i="6"/>
  <c r="AH21" i="6" s="1"/>
  <c r="AH24" i="6" s="1"/>
  <c r="BK19" i="6"/>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J11" i="10"/>
  <c r="J15" i="10"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C21" i="6" l="1"/>
  <c r="I15" i="6"/>
  <c r="I19" i="6" s="1"/>
  <c r="I21" i="6" s="1"/>
  <c r="I24" i="6" s="1"/>
  <c r="I7" i="10"/>
  <c r="CC24" i="6" l="1"/>
  <c r="E10" i="4"/>
  <c r="U21" i="10"/>
  <c r="H7" i="10"/>
  <c r="U19" i="10" s="1"/>
  <c r="I21" i="10"/>
  <c r="W19" i="10" l="1"/>
  <c r="I11" i="10"/>
  <c r="I15" i="10" s="1"/>
  <c r="J21" i="10"/>
  <c r="K21" i="10" s="1"/>
  <c r="L21" i="10" s="1"/>
  <c r="M21" i="10" s="1"/>
  <c r="N21" i="10" s="1"/>
  <c r="O21" i="10" s="1"/>
  <c r="P21" i="10" s="1"/>
  <c r="Q21" i="10" s="1"/>
  <c r="R21" i="10" s="1"/>
  <c r="S21" i="10" s="1"/>
  <c r="I25" i="10" l="1"/>
  <c r="W17" i="10"/>
  <c r="U17" i="10"/>
  <c r="U12" i="10"/>
  <c r="W12" i="10"/>
  <c r="U16" i="10"/>
  <c r="W16" i="10"/>
  <c r="W18" i="10"/>
  <c r="U18" i="10"/>
  <c r="W13" i="10"/>
  <c r="U13" i="10"/>
  <c r="U14" i="10"/>
  <c r="W14" i="10"/>
  <c r="H11" i="10"/>
  <c r="I29" i="10"/>
  <c r="H15" i="10" l="1"/>
  <c r="W11" i="10"/>
  <c r="U11" i="10"/>
  <c r="J25" i="10"/>
  <c r="J29" i="10" s="1"/>
  <c r="W15" i="10" l="1"/>
  <c r="U15" i="10"/>
  <c r="K25" i="10"/>
  <c r="K29" i="10" s="1"/>
  <c r="L25" i="10" l="1"/>
  <c r="L29" i="10"/>
  <c r="M25" i="10" l="1"/>
  <c r="M29" i="10" s="1"/>
  <c r="N25" i="10" l="1"/>
  <c r="N29" i="10" s="1"/>
  <c r="O25" i="10" l="1"/>
  <c r="O29" i="10" s="1"/>
  <c r="P25" i="10" l="1"/>
  <c r="Q25" i="10"/>
  <c r="P29" i="10"/>
  <c r="Q29" i="10" l="1"/>
  <c r="R25" i="10" l="1"/>
  <c r="R29" i="10" s="1"/>
  <c r="S25" i="10" l="1"/>
  <c r="S29" i="10" s="1"/>
  <c r="I35" i="10" l="1"/>
  <c r="J35" i="10" l="1"/>
  <c r="I39" i="10"/>
  <c r="I43" i="10" l="1"/>
  <c r="K35" i="10"/>
  <c r="J39" i="10" l="1"/>
  <c r="J43" i="10" s="1"/>
  <c r="L35" i="10"/>
  <c r="K39" i="10" l="1"/>
  <c r="K43" i="10" s="1"/>
  <c r="M35" i="10"/>
  <c r="N35" i="10" l="1"/>
  <c r="L39" i="10"/>
  <c r="L43" i="10" s="1"/>
  <c r="M39" i="10" l="1"/>
  <c r="M43" i="10" s="1"/>
  <c r="O35" i="10"/>
  <c r="N39" i="10" l="1"/>
  <c r="N43" i="10" s="1"/>
  <c r="P35" i="10"/>
  <c r="O39" i="10"/>
  <c r="J7" i="6"/>
  <c r="O43" i="10" l="1"/>
  <c r="Q35" i="10"/>
  <c r="K7" i="6"/>
  <c r="L7" i="6" s="1"/>
  <c r="M7" i="6" s="1"/>
  <c r="N7" i="6" s="1"/>
  <c r="O7" i="6" s="1"/>
  <c r="P7" i="6" s="1"/>
  <c r="Q7" i="6" s="1"/>
  <c r="R7" i="6" s="1"/>
  <c r="S7" i="6" s="1"/>
  <c r="T7" i="6" s="1"/>
  <c r="U7" i="6" s="1"/>
  <c r="P39" i="10" l="1"/>
  <c r="P43" i="10" s="1"/>
  <c r="R35" i="10"/>
  <c r="S35" i="10" l="1"/>
  <c r="Q39" i="10"/>
  <c r="Q43" i="10" s="1"/>
  <c r="R39" i="10" l="1"/>
  <c r="R43" i="10" s="1"/>
  <c r="S39" i="10" l="1"/>
  <c r="S43" i="10" s="1"/>
  <c r="H25" i="10" l="1"/>
  <c r="H29" i="10" l="1"/>
  <c r="U35" i="10" l="1"/>
  <c r="W28" i="10" l="1"/>
  <c r="U30" i="10"/>
  <c r="W27" i="10"/>
  <c r="U28" i="10"/>
  <c r="W26" i="10"/>
  <c r="U27" i="10"/>
  <c r="W30" i="10" l="1"/>
  <c r="U26" i="10"/>
  <c r="U25" i="10"/>
  <c r="W25" i="10" l="1"/>
  <c r="U29" i="10"/>
  <c r="W29" i="10"/>
  <c r="I99" i="10" l="1"/>
  <c r="J99" i="10" s="1"/>
  <c r="K99" i="10" s="1"/>
  <c r="L99" i="10" s="1"/>
  <c r="M99" i="10" s="1"/>
  <c r="N99" i="10" s="1"/>
  <c r="O99" i="10" s="1"/>
  <c r="P99" i="10" s="1"/>
  <c r="Q99" i="10" s="1"/>
  <c r="R99" i="10" s="1"/>
  <c r="S99" i="10" l="1"/>
  <c r="H102" i="10"/>
  <c r="O102" i="10" l="1"/>
  <c r="O106" i="10" s="1"/>
  <c r="L102" i="10"/>
  <c r="L106" i="10" s="1"/>
  <c r="N102" i="10"/>
  <c r="H106" i="10"/>
  <c r="P102" i="10"/>
  <c r="P106" i="10" s="1"/>
  <c r="R102" i="10"/>
  <c r="R106" i="10" s="1"/>
  <c r="Q102" i="10"/>
  <c r="Q106" i="10" s="1"/>
  <c r="W107" i="10"/>
  <c r="W104" i="10"/>
  <c r="W105" i="10"/>
  <c r="N106" i="10"/>
  <c r="M102" i="10"/>
  <c r="M106" i="10" s="1"/>
  <c r="J102" i="10"/>
  <c r="J106" i="10" s="1"/>
  <c r="I102" i="10"/>
  <c r="I106" i="10" s="1"/>
  <c r="K102" i="10"/>
  <c r="K106" i="10" s="1"/>
  <c r="S102" i="10" l="1"/>
  <c r="S106" i="10" s="1"/>
  <c r="W103" i="10"/>
  <c r="Q78" i="10"/>
  <c r="P78" i="10"/>
  <c r="O78" i="10"/>
  <c r="M78" i="10"/>
  <c r="L78" i="10"/>
  <c r="K78" i="10"/>
  <c r="I78" i="10"/>
  <c r="W102" i="10" l="1"/>
  <c r="W106" i="10"/>
  <c r="K82" i="10"/>
  <c r="O82" i="10"/>
  <c r="H78" i="10"/>
  <c r="H82" i="10" s="1"/>
  <c r="H90" i="10"/>
  <c r="L82" i="10"/>
  <c r="P82" i="10"/>
  <c r="I82" i="10"/>
  <c r="M82" i="10"/>
  <c r="Q82" i="10"/>
  <c r="J78" i="10"/>
  <c r="J82" i="10" s="1"/>
  <c r="N78" i="10"/>
  <c r="N82" i="10" s="1"/>
  <c r="R78" i="10"/>
  <c r="R82" i="10" s="1"/>
  <c r="S90" i="10"/>
  <c r="S94" i="10" s="1"/>
  <c r="S78" i="10"/>
  <c r="S82" i="10" s="1"/>
  <c r="H94" i="10" l="1"/>
  <c r="V7" i="6" l="1"/>
  <c r="W83" i="10"/>
  <c r="W81" i="10"/>
  <c r="W80" i="10"/>
  <c r="W79" i="10"/>
  <c r="I87" i="10"/>
  <c r="W7" i="6" l="1"/>
  <c r="X7" i="6" s="1"/>
  <c r="Y7" i="6" s="1"/>
  <c r="Z7" i="6" s="1"/>
  <c r="AA7" i="6" s="1"/>
  <c r="AB7" i="6" s="1"/>
  <c r="AC7" i="6" s="1"/>
  <c r="AD7" i="6" s="1"/>
  <c r="AE7" i="6" s="1"/>
  <c r="J87" i="10"/>
  <c r="I90" i="10" l="1"/>
  <c r="K87" i="10"/>
  <c r="L87" i="10" s="1"/>
  <c r="I94" i="10" l="1"/>
  <c r="J90" i="10"/>
  <c r="J94" i="10" s="1"/>
  <c r="M87" i="10"/>
  <c r="L90" i="10" l="1"/>
  <c r="L94" i="10" s="1"/>
  <c r="K90" i="10"/>
  <c r="K94" i="10" s="1"/>
  <c r="N87" i="10"/>
  <c r="M90" i="10" l="1"/>
  <c r="M94" i="10" s="1"/>
  <c r="O87" i="10"/>
  <c r="N90" i="10" l="1"/>
  <c r="N94" i="10" s="1"/>
  <c r="P87" i="10"/>
  <c r="O90" i="10" l="1"/>
  <c r="O94" i="10" s="1"/>
  <c r="Q87" i="10"/>
  <c r="P90" i="10" l="1"/>
  <c r="R87" i="10"/>
  <c r="P94" i="10" l="1"/>
  <c r="Q90" i="10"/>
  <c r="Q94" i="10" s="1"/>
  <c r="W95" i="10"/>
  <c r="W92" i="10"/>
  <c r="W93" i="10" l="1"/>
  <c r="W78" i="10" l="1"/>
  <c r="W82" i="10" l="1"/>
  <c r="H62" i="10"/>
  <c r="I62" i="10" l="1"/>
  <c r="H66" i="10" l="1"/>
  <c r="J62" i="10"/>
  <c r="H70" i="10" l="1"/>
  <c r="I66" i="10"/>
  <c r="I70" i="10" s="1"/>
  <c r="K62" i="10"/>
  <c r="J66" i="10" l="1"/>
  <c r="L62" i="10"/>
  <c r="J70" i="10" l="1"/>
  <c r="K66" i="10"/>
  <c r="K70" i="10" s="1"/>
  <c r="M62" i="10"/>
  <c r="L66" i="10" l="1"/>
  <c r="L70" i="10" s="1"/>
  <c r="N62" i="10"/>
  <c r="M66" i="10" l="1"/>
  <c r="M70" i="10" s="1"/>
  <c r="O62" i="10"/>
  <c r="P62" i="10" l="1"/>
  <c r="N66" i="10"/>
  <c r="N70" i="10" l="1"/>
  <c r="Q62" i="10"/>
  <c r="O66" i="10"/>
  <c r="O70" i="10" s="1"/>
  <c r="P66" i="10" l="1"/>
  <c r="P70" i="10" s="1"/>
  <c r="R62" i="10"/>
  <c r="Q66" i="10" l="1"/>
  <c r="S62" i="10"/>
  <c r="H49" i="10" s="1"/>
  <c r="I49" i="10" l="1"/>
  <c r="J49" i="10" s="1"/>
  <c r="Q70" i="10"/>
  <c r="R66" i="10"/>
  <c r="AF7" i="6"/>
  <c r="AE8" i="6"/>
  <c r="W71" i="10" l="1"/>
  <c r="H53" i="10"/>
  <c r="W68" i="10"/>
  <c r="R70" i="10"/>
  <c r="S66" i="10"/>
  <c r="W66" i="10" s="1"/>
  <c r="W67" i="10"/>
  <c r="W69" i="10"/>
  <c r="AG7" i="6"/>
  <c r="AF8" i="6"/>
  <c r="I53" i="10" l="1"/>
  <c r="I57" i="10" s="1"/>
  <c r="H57" i="10"/>
  <c r="S70" i="10"/>
  <c r="W70" i="10" s="1"/>
  <c r="AH7" i="6"/>
  <c r="AG8" i="6"/>
  <c r="AI7" i="6" l="1"/>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s="1"/>
  <c r="AZ8" i="6" l="1"/>
  <c r="BA7" i="6"/>
  <c r="AY8" i="6"/>
  <c r="BA8" i="6" l="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s="1"/>
  <c r="BP7" i="6" s="1"/>
  <c r="BQ7" i="6" s="1"/>
  <c r="BR7" i="6" s="1"/>
  <c r="BS7" i="6" s="1"/>
  <c r="BT7" i="6" s="1"/>
  <c r="BU7" i="6" l="1"/>
  <c r="BT8" i="6"/>
  <c r="BS8" i="6"/>
  <c r="BR8" i="6"/>
  <c r="BQ8" i="6"/>
  <c r="BP8" i="6"/>
  <c r="BO8" i="6"/>
  <c r="BN8" i="6"/>
  <c r="BU8" i="6" l="1"/>
  <c r="BV7" i="6"/>
  <c r="K49" i="10"/>
  <c r="BV8" i="6" l="1"/>
  <c r="BW7" i="6"/>
  <c r="BX7" i="6" s="1"/>
  <c r="BY7" i="6" s="1"/>
  <c r="BZ7" i="6" s="1"/>
  <c r="CA7" i="6" s="1"/>
  <c r="CB7" i="6" s="1"/>
  <c r="CC7" i="6" s="1"/>
  <c r="CD7" i="6" s="1"/>
  <c r="L49" i="10"/>
  <c r="J53" i="10"/>
  <c r="CD8" i="6" l="1"/>
  <c r="CE7" i="6"/>
  <c r="K53" i="10"/>
  <c r="K57" i="10" s="1"/>
  <c r="CC8" i="6"/>
  <c r="CB8" i="6"/>
  <c r="CA8" i="6"/>
  <c r="BZ8" i="6"/>
  <c r="BY8" i="6"/>
  <c r="BX8" i="6"/>
  <c r="BW8" i="6"/>
  <c r="M49" i="10"/>
  <c r="L53" i="10"/>
  <c r="J57" i="10"/>
  <c r="CE8" i="6" l="1"/>
  <c r="CF7" i="6"/>
  <c r="CG7" i="6" s="1"/>
  <c r="L57" i="10"/>
  <c r="N49" i="10"/>
  <c r="CG8" i="6" l="1"/>
  <c r="CH7" i="6"/>
  <c r="CF8" i="6"/>
  <c r="O49" i="10"/>
  <c r="M53" i="10"/>
  <c r="M57" i="10" s="1"/>
  <c r="CH8" i="6" l="1"/>
  <c r="CI7" i="6"/>
  <c r="CJ7" i="6" s="1"/>
  <c r="P49" i="10"/>
  <c r="N53" i="10"/>
  <c r="N57" i="10" s="1"/>
  <c r="CJ8" i="6" l="1"/>
  <c r="CK7" i="6"/>
  <c r="CL7" i="6" s="1"/>
  <c r="CI8" i="6"/>
  <c r="Q49" i="10"/>
  <c r="O53" i="10"/>
  <c r="O57" i="10" s="1"/>
  <c r="CL8" i="6" l="1"/>
  <c r="CM7" i="6"/>
  <c r="CK8" i="6"/>
  <c r="R49" i="10"/>
  <c r="P53" i="10"/>
  <c r="P57" i="10" s="1"/>
  <c r="CM8" i="6" l="1"/>
  <c r="CN7" i="6"/>
  <c r="S49" i="10"/>
  <c r="Q53" i="10"/>
  <c r="Q57" i="10" s="1"/>
  <c r="CN8" i="6" l="1"/>
  <c r="CO7" i="6"/>
  <c r="CP7" i="6" s="1"/>
  <c r="R53" i="10"/>
  <c r="R57" i="10" s="1"/>
  <c r="W56" i="10"/>
  <c r="W58" i="10"/>
  <c r="W55" i="10"/>
  <c r="CQ7" i="6" l="1"/>
  <c r="CP8" i="6"/>
  <c r="CO8" i="6"/>
  <c r="S53" i="10"/>
  <c r="W54" i="10"/>
  <c r="CQ8" i="6" l="1"/>
  <c r="CR7" i="6"/>
  <c r="CS7" i="6" s="1"/>
  <c r="H39" i="10"/>
  <c r="H43" i="10" s="1"/>
  <c r="S57" i="10"/>
  <c r="W57" i="10" s="1"/>
  <c r="W53" i="10"/>
  <c r="CS8" i="6" l="1"/>
  <c r="CT7" i="6"/>
  <c r="CR8" i="6"/>
  <c r="U54" i="10"/>
  <c r="U106" i="10"/>
  <c r="U67" i="10"/>
  <c r="U99" i="10"/>
  <c r="U49" i="10"/>
  <c r="U75" i="10"/>
  <c r="U104" i="10"/>
  <c r="U58" i="10"/>
  <c r="U102" i="10"/>
  <c r="U70" i="10"/>
  <c r="U105" i="10"/>
  <c r="U83" i="10"/>
  <c r="U95" i="10"/>
  <c r="U78" i="10"/>
  <c r="U53" i="10"/>
  <c r="U93" i="10"/>
  <c r="U107" i="10"/>
  <c r="U68" i="10"/>
  <c r="U92" i="10"/>
  <c r="U79" i="10"/>
  <c r="U82" i="10"/>
  <c r="U69" i="10"/>
  <c r="U57" i="10"/>
  <c r="U56" i="10"/>
  <c r="U80" i="10"/>
  <c r="U71" i="10"/>
  <c r="U103" i="10"/>
  <c r="U62" i="10"/>
  <c r="U66" i="10"/>
  <c r="CT8" i="6" l="1"/>
  <c r="CU7" i="6"/>
  <c r="CV7" i="6" s="1"/>
  <c r="W39" i="10"/>
  <c r="U7" i="10"/>
  <c r="U87" i="10"/>
  <c r="U55" i="10"/>
  <c r="U81" i="10"/>
  <c r="CV8" i="6" l="1"/>
  <c r="CW7" i="6"/>
  <c r="CU8" i="6"/>
  <c r="W40" i="10"/>
  <c r="U39" i="10"/>
  <c r="U40" i="10"/>
  <c r="W42" i="10"/>
  <c r="U42" i="10"/>
  <c r="W41" i="10"/>
  <c r="U41" i="10"/>
  <c r="U44" i="10"/>
  <c r="W44" i="10"/>
  <c r="DC18" i="6" l="1"/>
  <c r="CX7" i="6"/>
  <c r="CW8" i="6"/>
  <c r="DC14" i="6"/>
  <c r="U43" i="10"/>
  <c r="W43" i="10"/>
  <c r="DC20" i="6" l="1"/>
  <c r="DC12" i="6"/>
  <c r="DC23" i="6"/>
  <c r="DC19" i="6"/>
  <c r="DC13" i="6"/>
  <c r="DC7" i="6"/>
  <c r="DC22" i="6"/>
  <c r="DC17" i="6"/>
  <c r="DC21" i="6"/>
  <c r="DC11" i="6"/>
  <c r="CX8" i="6"/>
  <c r="DA11" i="6" s="1"/>
  <c r="DC15" i="6"/>
  <c r="DC24" i="6"/>
  <c r="DC16" i="6"/>
  <c r="U32" i="10" l="1"/>
  <c r="W32" i="10"/>
  <c r="U33" i="10" l="1"/>
  <c r="W33" i="10"/>
  <c r="W46" i="10" l="1"/>
  <c r="U46" i="10"/>
  <c r="U47" i="10" l="1"/>
  <c r="W47" i="10"/>
  <c r="U60" i="10" l="1"/>
  <c r="W60" i="10"/>
  <c r="U59" i="10" l="1"/>
  <c r="W59" i="10"/>
  <c r="W72" i="10" l="1"/>
  <c r="U72" i="10"/>
  <c r="W73" i="10"/>
  <c r="U73" i="10"/>
  <c r="U109" i="10" l="1"/>
  <c r="W109" i="10"/>
  <c r="W108" i="10"/>
  <c r="U108" i="10"/>
  <c r="W97" i="10"/>
  <c r="U97" i="10"/>
  <c r="W96" i="10"/>
  <c r="U91" i="10"/>
  <c r="W85" i="10"/>
  <c r="U85" i="10"/>
  <c r="W84" i="10"/>
  <c r="U84" i="10"/>
  <c r="U96" i="10" l="1"/>
  <c r="R90" i="10"/>
  <c r="U90" i="10" s="1"/>
  <c r="W91" i="10"/>
  <c r="R94" i="10" l="1"/>
  <c r="W90" i="10"/>
  <c r="W94" i="10" l="1"/>
  <c r="U94" i="10"/>
  <c r="DA23" i="6" l="1"/>
  <c r="DA22" i="6"/>
  <c r="DA20" i="6"/>
  <c r="DA18" i="6"/>
  <c r="DA16" i="6"/>
  <c r="DA14" i="6"/>
  <c r="DA13" i="6"/>
  <c r="DA12" i="6"/>
  <c r="DA17" i="6" l="1"/>
  <c r="DA15" i="6" l="1"/>
  <c r="DA19" i="6" l="1"/>
  <c r="DA21" i="6" l="1"/>
  <c r="DA24" i="6"/>
</calcChain>
</file>

<file path=xl/sharedStrings.xml><?xml version="1.0" encoding="utf-8"?>
<sst xmlns="http://schemas.openxmlformats.org/spreadsheetml/2006/main" count="131" uniqueCount="72">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</sst>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35059.480000000018</v>
      </c>
      <c r="D10" s="52">
        <v>0.3</v>
      </c>
      <c r="E10" s="51">
        <f>+C10*D10</f>
        <v>10517.844000000005</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9"/>
  <sheetViews>
    <sheetView showGridLines="0" zoomScaleNormal="100" workbookViewId="0">
      <pane xSplit="6" ySplit="8" topLeftCell="G9" activePane="bottomRight" state="frozen"/>
      <selection pane="topRight" activeCell="G1" sqref="G1"/>
      <selection pane="bottomLeft" activeCell="A9" sqref="A9"/>
      <selection pane="bottomRight" activeCell="S6" sqref="S6"/>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68</v>
      </c>
      <c r="C7" s="21"/>
      <c r="D7" s="21"/>
      <c r="E7" s="21"/>
      <c r="F7" s="22"/>
      <c r="G7" s="22"/>
      <c r="H7" s="23">
        <f>EDATE(S21,1)</f>
        <v>45658</v>
      </c>
      <c r="I7" s="23">
        <f t="shared" ref="I7:N7" si="0">EDATE(H7,1)</f>
        <v>45689</v>
      </c>
      <c r="J7" s="23">
        <f t="shared" si="0"/>
        <v>45717</v>
      </c>
      <c r="K7" s="23">
        <f t="shared" si="0"/>
        <v>45748</v>
      </c>
      <c r="L7" s="23">
        <f t="shared" si="0"/>
        <v>45778</v>
      </c>
      <c r="M7" s="23">
        <f t="shared" si="0"/>
        <v>45809</v>
      </c>
      <c r="N7" s="23">
        <f t="shared" si="0"/>
        <v>45839</v>
      </c>
      <c r="O7" s="23">
        <f t="shared" ref="O7:S7" si="1">EDATE(N7,1)</f>
        <v>45870</v>
      </c>
      <c r="P7" s="23">
        <f t="shared" si="1"/>
        <v>45901</v>
      </c>
      <c r="Q7" s="23">
        <f t="shared" si="1"/>
        <v>45931</v>
      </c>
      <c r="R7" s="23">
        <f t="shared" si="1"/>
        <v>45962</v>
      </c>
      <c r="S7" s="23">
        <f t="shared" si="1"/>
        <v>45992</v>
      </c>
      <c r="U7" s="23" t="str">
        <f>"Jan/"&amp;PROPER(TEXT(MAX($H$7:$S$7),"mmm"))&amp;"-"&amp;RIGHT(W7,2)</f>
        <v>Jan/Dez-25</v>
      </c>
      <c r="W7" s="63">
        <v>2025</v>
      </c>
    </row>
    <row r="8" spans="2:23" ht="5.0999999999999996" customHeight="1">
      <c r="B8" s="3"/>
      <c r="C8" s="6"/>
      <c r="D8" s="6"/>
      <c r="E8" s="6"/>
      <c r="H8" s="8"/>
      <c r="I8" s="8"/>
      <c r="J8" s="8"/>
      <c r="K8" s="8"/>
      <c r="L8" s="8"/>
      <c r="M8" s="8"/>
      <c r="N8" s="8"/>
      <c r="O8" s="8"/>
      <c r="P8" s="8"/>
      <c r="Q8" s="8"/>
      <c r="R8" s="8"/>
      <c r="S8" s="8"/>
      <c r="U8" s="7"/>
      <c r="W8" s="7"/>
    </row>
    <row r="9" spans="2:23" ht="5.0999999999999996" customHeight="1">
      <c r="B9" s="3"/>
      <c r="C9" s="6"/>
      <c r="D9" s="6"/>
      <c r="E9" s="6"/>
      <c r="H9" s="8"/>
      <c r="I9" s="8"/>
      <c r="J9" s="8"/>
      <c r="K9" s="8"/>
      <c r="L9" s="8"/>
      <c r="M9" s="8"/>
      <c r="N9" s="8"/>
      <c r="O9" s="8"/>
      <c r="P9" s="8"/>
      <c r="Q9" s="8"/>
      <c r="R9" s="8"/>
      <c r="S9" s="8"/>
      <c r="U9" s="7"/>
      <c r="W9" s="7"/>
    </row>
    <row r="10" spans="2:23" ht="15.75" customHeight="1">
      <c r="B10" s="68"/>
      <c r="C10" s="68"/>
      <c r="D10" s="68"/>
      <c r="E10" s="68"/>
      <c r="H10" s="69"/>
      <c r="I10" s="69"/>
      <c r="J10" s="69"/>
      <c r="K10" s="69"/>
      <c r="L10" s="69"/>
      <c r="M10" s="69"/>
      <c r="N10" s="69"/>
      <c r="O10" s="69"/>
      <c r="P10" s="69"/>
      <c r="Q10" s="69"/>
      <c r="R10" s="69"/>
      <c r="S10" s="69"/>
      <c r="U10" s="69"/>
      <c r="W10" s="69"/>
    </row>
    <row r="11" spans="2:23" ht="15.75" customHeight="1">
      <c r="B11" s="64" t="s">
        <v>36</v>
      </c>
      <c r="C11" s="64"/>
      <c r="D11" s="64"/>
      <c r="E11" s="64"/>
      <c r="H11" s="65">
        <f t="shared" ref="H11:I11" si="2">+H12+H13</f>
        <v>624709.41700000002</v>
      </c>
      <c r="I11" s="65">
        <f t="shared" si="2"/>
        <v>751536.67999999993</v>
      </c>
      <c r="J11" s="65">
        <f t="shared" ref="J11:K11" si="3">+J12+J13</f>
        <v>289521.15999999997</v>
      </c>
      <c r="K11" s="65">
        <f t="shared" si="3"/>
        <v>420524.18000000017</v>
      </c>
      <c r="L11" s="65">
        <f t="shared" ref="L11:M11" si="4">+L12+L13</f>
        <v>397022.44</v>
      </c>
      <c r="M11" s="65">
        <f t="shared" si="4"/>
        <v>509519.37</v>
      </c>
      <c r="N11" s="65">
        <f t="shared" ref="N11:O11" si="5">+N12+N13</f>
        <v>1299240.97</v>
      </c>
      <c r="O11" s="65">
        <f t="shared" si="5"/>
        <v>394639.12</v>
      </c>
      <c r="P11" s="65">
        <f t="shared" ref="P11:Q11" si="6">+P12+P13</f>
        <v>462948.54</v>
      </c>
      <c r="Q11" s="65">
        <f t="shared" si="6"/>
        <v>445597.56699999998</v>
      </c>
      <c r="R11" s="65">
        <f t="shared" ref="R11:S11" si="7">+R12+R13</f>
        <v>380895.68</v>
      </c>
      <c r="S11" s="65">
        <f t="shared" si="7"/>
        <v>377923.74</v>
      </c>
      <c r="U11" s="65">
        <f t="shared" ref="U11:U16" ca="1" si="8">SUM(OFFSET(A11,0,7,,MONTH(MAX($H$7:$S$7))))</f>
        <v>6354078.8640000001</v>
      </c>
      <c r="W11" s="65">
        <f t="shared" ref="W11:W16" si="9">SUM(H11:S11)</f>
        <v>6354078.8640000001</v>
      </c>
    </row>
    <row r="12" spans="2:23" ht="15.75" customHeight="1">
      <c r="B12" s="66" t="s">
        <v>37</v>
      </c>
      <c r="C12" s="66"/>
      <c r="D12" s="66"/>
      <c r="E12" s="66"/>
      <c r="H12" s="67">
        <v>595997.56700000004</v>
      </c>
      <c r="I12" s="67">
        <v>718097.91999999993</v>
      </c>
      <c r="J12" s="67">
        <v>253108.87</v>
      </c>
      <c r="K12" s="67">
        <v>384206.65</v>
      </c>
      <c r="L12" s="67">
        <v>362319.38</v>
      </c>
      <c r="M12" s="67">
        <v>478498.75</v>
      </c>
      <c r="N12" s="67">
        <v>1262944.9099999999</v>
      </c>
      <c r="O12" s="67">
        <v>367464.92</v>
      </c>
      <c r="P12" s="67">
        <v>441467.49</v>
      </c>
      <c r="Q12" s="67">
        <v>433106.72700000001</v>
      </c>
      <c r="R12" s="67">
        <v>371892.08999999997</v>
      </c>
      <c r="S12" s="67">
        <v>368505.31</v>
      </c>
      <c r="U12" s="67">
        <f t="shared" ca="1" si="8"/>
        <v>6037610.5839999989</v>
      </c>
      <c r="W12" s="67">
        <f t="shared" si="9"/>
        <v>6037610.5839999989</v>
      </c>
    </row>
    <row r="13" spans="2:23" ht="15.75" customHeight="1">
      <c r="B13" s="66" t="s">
        <v>38</v>
      </c>
      <c r="C13" s="66"/>
      <c r="D13" s="66"/>
      <c r="E13" s="66"/>
      <c r="H13" s="67">
        <v>28711.85</v>
      </c>
      <c r="I13" s="67">
        <v>33438.76</v>
      </c>
      <c r="J13" s="67">
        <v>36412.29</v>
      </c>
      <c r="K13" s="67">
        <v>36317.530000000144</v>
      </c>
      <c r="L13" s="67">
        <v>34703.06</v>
      </c>
      <c r="M13" s="67">
        <v>31020.62</v>
      </c>
      <c r="N13" s="67">
        <v>36296.06</v>
      </c>
      <c r="O13" s="67">
        <v>27174.2</v>
      </c>
      <c r="P13" s="67">
        <v>21481.05</v>
      </c>
      <c r="Q13" s="67">
        <v>12490.839999999967</v>
      </c>
      <c r="R13" s="67">
        <v>9003.59</v>
      </c>
      <c r="S13" s="67">
        <v>9418.43</v>
      </c>
      <c r="U13" s="67">
        <f t="shared" ca="1" si="8"/>
        <v>316468.28000000009</v>
      </c>
      <c r="W13" s="67">
        <f t="shared" si="9"/>
        <v>316468.28000000009</v>
      </c>
    </row>
    <row r="14" spans="2:23" ht="15.75" customHeight="1">
      <c r="B14" s="64" t="s">
        <v>39</v>
      </c>
      <c r="C14" s="64"/>
      <c r="D14" s="64"/>
      <c r="E14" s="64"/>
      <c r="H14" s="65">
        <v>-29872.48</v>
      </c>
      <c r="I14" s="65">
        <v>-56545.160000000011</v>
      </c>
      <c r="J14" s="65">
        <v>-59012.25</v>
      </c>
      <c r="K14" s="65">
        <v>-32709.91</v>
      </c>
      <c r="L14" s="65">
        <v>-45047</v>
      </c>
      <c r="M14" s="65">
        <v>-57749.670000000013</v>
      </c>
      <c r="N14" s="65">
        <v>-4838.38</v>
      </c>
      <c r="O14" s="65">
        <v>-32937.69</v>
      </c>
      <c r="P14" s="65">
        <v>-30849.880000000005</v>
      </c>
      <c r="Q14" s="65">
        <v>-32737.270000000004</v>
      </c>
      <c r="R14" s="65">
        <v>-34889.189999999995</v>
      </c>
      <c r="S14" s="65">
        <v>-26638.620000000003</v>
      </c>
      <c r="U14" s="65">
        <f t="shared" ca="1" si="8"/>
        <v>-443827.50000000006</v>
      </c>
      <c r="W14" s="65">
        <f t="shared" si="9"/>
        <v>-443827.50000000006</v>
      </c>
    </row>
    <row r="15" spans="2:23" ht="15.75" customHeight="1">
      <c r="B15" s="68" t="s">
        <v>40</v>
      </c>
      <c r="C15" s="68"/>
      <c r="D15" s="68"/>
      <c r="E15" s="68"/>
      <c r="H15" s="69">
        <f t="shared" ref="H15:I15" si="10">+H11+H14</f>
        <v>594836.93700000003</v>
      </c>
      <c r="I15" s="69">
        <f t="shared" si="10"/>
        <v>694991.5199999999</v>
      </c>
      <c r="J15" s="69">
        <f t="shared" ref="J15:K15" si="11">+J11+J14</f>
        <v>230508.90999999997</v>
      </c>
      <c r="K15" s="69">
        <f t="shared" si="11"/>
        <v>387814.27000000019</v>
      </c>
      <c r="L15" s="69">
        <f t="shared" ref="L15:M15" si="12">+L11+L14</f>
        <v>351975.44</v>
      </c>
      <c r="M15" s="69">
        <f t="shared" si="12"/>
        <v>451769.69999999995</v>
      </c>
      <c r="N15" s="69">
        <f t="shared" ref="N15:O15" si="13">+N11+N14</f>
        <v>1294402.5900000001</v>
      </c>
      <c r="O15" s="69">
        <f t="shared" si="13"/>
        <v>361701.43</v>
      </c>
      <c r="P15" s="69">
        <f t="shared" ref="P15:Q15" si="14">+P11+P14</f>
        <v>432098.66</v>
      </c>
      <c r="Q15" s="69">
        <f t="shared" si="14"/>
        <v>412860.29699999996</v>
      </c>
      <c r="R15" s="69">
        <f t="shared" ref="R15:S15" si="15">+R11+R14</f>
        <v>346006.49</v>
      </c>
      <c r="S15" s="69">
        <f t="shared" si="15"/>
        <v>351285.12</v>
      </c>
      <c r="U15" s="69">
        <f t="shared" ca="1" si="8"/>
        <v>5910251.3640000001</v>
      </c>
      <c r="W15" s="69">
        <f t="shared" si="9"/>
        <v>5910251.3640000001</v>
      </c>
    </row>
    <row r="16" spans="2:23" ht="15.75" customHeight="1">
      <c r="B16" s="64" t="s">
        <v>55</v>
      </c>
      <c r="C16" s="64"/>
      <c r="D16" s="64"/>
      <c r="E16" s="64"/>
      <c r="H16" s="65">
        <v>360175.68</v>
      </c>
      <c r="I16" s="65">
        <v>364655.68</v>
      </c>
      <c r="J16" s="65">
        <v>369135.68</v>
      </c>
      <c r="K16" s="65">
        <v>373615.68</v>
      </c>
      <c r="L16" s="65">
        <v>374400</v>
      </c>
      <c r="M16" s="65">
        <v>737100</v>
      </c>
      <c r="N16" s="65">
        <v>1170000</v>
      </c>
      <c r="O16" s="65">
        <v>432900</v>
      </c>
      <c r="P16" s="65">
        <v>432900</v>
      </c>
      <c r="Q16" s="65">
        <v>432900</v>
      </c>
      <c r="R16" s="65">
        <v>432900</v>
      </c>
      <c r="S16" s="65">
        <v>439072.71</v>
      </c>
      <c r="U16" s="65">
        <f t="shared" ca="1" si="8"/>
        <v>5919755.4299999997</v>
      </c>
      <c r="W16" s="65">
        <f t="shared" si="9"/>
        <v>5919755.4299999997</v>
      </c>
    </row>
    <row r="17" spans="2:23" ht="15.75" customHeight="1">
      <c r="B17" s="75" t="s">
        <v>64</v>
      </c>
      <c r="C17" s="75"/>
      <c r="D17" s="75"/>
      <c r="E17" s="75"/>
      <c r="H17" s="76">
        <v>1540</v>
      </c>
      <c r="I17" s="76">
        <v>1540</v>
      </c>
      <c r="J17" s="76">
        <v>1960.0000000000002</v>
      </c>
      <c r="K17" s="76">
        <v>245.10000000000002</v>
      </c>
      <c r="L17" s="76">
        <v>0</v>
      </c>
      <c r="M17" s="76">
        <v>0</v>
      </c>
      <c r="N17" s="76">
        <v>0</v>
      </c>
      <c r="O17" s="76">
        <v>0</v>
      </c>
      <c r="P17" s="76">
        <v>0</v>
      </c>
      <c r="Q17" s="76">
        <v>1.87</v>
      </c>
      <c r="R17" s="76">
        <v>834.15000000000009</v>
      </c>
      <c r="S17" s="76">
        <v>0</v>
      </c>
      <c r="U17" s="65">
        <f t="shared" ref="U17" ca="1" si="16">SUM(OFFSET(A17,0,7,,MONTH(MAX($H$7:$S$7))))</f>
        <v>6121.1200000000008</v>
      </c>
      <c r="W17" s="65">
        <f t="shared" ref="W17" si="17">SUM(H17:S17)</f>
        <v>6121.1200000000008</v>
      </c>
    </row>
    <row r="18" spans="2:23" ht="15.75" customHeight="1">
      <c r="B18" s="68" t="s">
        <v>41</v>
      </c>
      <c r="C18" s="70"/>
      <c r="D18" s="70"/>
      <c r="E18" s="70"/>
      <c r="H18" s="71">
        <v>0.52848604281110823</v>
      </c>
      <c r="I18" s="71">
        <v>0.60988296247024032</v>
      </c>
      <c r="J18" s="71">
        <v>0.19982585048402796</v>
      </c>
      <c r="K18" s="71">
        <v>0.33216102279219134</v>
      </c>
      <c r="L18" s="71">
        <v>0.30083370940170939</v>
      </c>
      <c r="M18" s="71">
        <v>0.3861279487179487</v>
      </c>
      <c r="N18" s="71">
        <v>1.1063270000000001</v>
      </c>
      <c r="O18" s="71">
        <v>0.30914652136752135</v>
      </c>
      <c r="P18" s="71">
        <v>0.369315094017094</v>
      </c>
      <c r="Q18" s="71">
        <v>0.35287204871794869</v>
      </c>
      <c r="R18" s="71">
        <v>0.29573204273504272</v>
      </c>
      <c r="S18" s="71">
        <v>0.29602271204694092</v>
      </c>
      <c r="U18" s="71">
        <f ca="1">AVERAGE(OFFSET(A18,0,7,,MONTH(MAX($H$7:$S$7))))</f>
        <v>0.42389441296348124</v>
      </c>
      <c r="W18" s="71">
        <f>AVERAGE(H18:S18)</f>
        <v>0.42389441296348124</v>
      </c>
    </row>
    <row r="19" spans="2:23" ht="15.75" customHeight="1">
      <c r="B19" s="68" t="s">
        <v>42</v>
      </c>
      <c r="C19" s="70"/>
      <c r="D19" s="70"/>
      <c r="E19" s="70"/>
      <c r="H19" s="71">
        <v>0.32</v>
      </c>
      <c r="I19" s="71">
        <v>0.32</v>
      </c>
      <c r="J19" s="71">
        <v>0.32</v>
      </c>
      <c r="K19" s="71">
        <v>0.32</v>
      </c>
      <c r="L19" s="71">
        <v>0.32</v>
      </c>
      <c r="M19" s="71">
        <v>0.63</v>
      </c>
      <c r="N19" s="71">
        <v>1</v>
      </c>
      <c r="O19" s="71">
        <v>0.37</v>
      </c>
      <c r="P19" s="71">
        <v>0.37</v>
      </c>
      <c r="Q19" s="71">
        <v>0.37</v>
      </c>
      <c r="R19" s="71">
        <v>0.37</v>
      </c>
      <c r="S19" s="71">
        <v>0.37</v>
      </c>
      <c r="U19" s="71">
        <f ca="1">AVERAGE(OFFSET(A19,0,7,,MONTH(MAX($H$7:$S$7))))</f>
        <v>0.42333333333333334</v>
      </c>
      <c r="W19" s="71">
        <f>AVERAGE(H19:S19)</f>
        <v>0.42333333333333334</v>
      </c>
    </row>
    <row r="20" spans="2:23" ht="24" customHeight="1">
      <c r="B20" s="3"/>
      <c r="C20" s="6"/>
      <c r="D20" s="6"/>
      <c r="E20" s="6"/>
      <c r="H20" s="8"/>
      <c r="I20" s="8"/>
      <c r="J20" s="8"/>
      <c r="K20" s="8"/>
      <c r="L20" s="8"/>
      <c r="M20" s="8"/>
      <c r="N20" s="8"/>
      <c r="O20" s="8"/>
      <c r="P20" s="8"/>
      <c r="Q20" s="8"/>
      <c r="R20" s="8"/>
      <c r="S20" s="8"/>
      <c r="U20" s="7"/>
      <c r="W20" s="7"/>
    </row>
    <row r="21" spans="2:23" ht="24.95" customHeight="1">
      <c r="B21" s="24" t="s">
        <v>67</v>
      </c>
      <c r="C21" s="21"/>
      <c r="D21" s="21"/>
      <c r="E21" s="21"/>
      <c r="F21" s="22"/>
      <c r="G21" s="22"/>
      <c r="H21" s="23">
        <v>45292</v>
      </c>
      <c r="I21" s="23">
        <f t="shared" ref="I21" si="18">EDATE(H21,1)</f>
        <v>45323</v>
      </c>
      <c r="J21" s="23">
        <f t="shared" ref="J21" si="19">EDATE(I21,1)</f>
        <v>45352</v>
      </c>
      <c r="K21" s="23">
        <f t="shared" ref="K21" si="20">EDATE(J21,1)</f>
        <v>45383</v>
      </c>
      <c r="L21" s="23">
        <f t="shared" ref="L21" si="21">EDATE(K21,1)</f>
        <v>45413</v>
      </c>
      <c r="M21" s="23">
        <f t="shared" ref="M21" si="22">EDATE(L21,1)</f>
        <v>45444</v>
      </c>
      <c r="N21" s="23">
        <f t="shared" ref="N21" si="23">EDATE(M21,1)</f>
        <v>45474</v>
      </c>
      <c r="O21" s="23">
        <f t="shared" ref="O21" si="24">EDATE(N21,1)</f>
        <v>45505</v>
      </c>
      <c r="P21" s="23">
        <f t="shared" ref="P21" si="25">EDATE(O21,1)</f>
        <v>45536</v>
      </c>
      <c r="Q21" s="23">
        <f t="shared" ref="Q21" si="26">EDATE(P21,1)</f>
        <v>45566</v>
      </c>
      <c r="R21" s="23">
        <f t="shared" ref="R21" si="27">EDATE(Q21,1)</f>
        <v>45597</v>
      </c>
      <c r="S21" s="23">
        <f t="shared" ref="S21" si="28">EDATE(R21,1)</f>
        <v>45627</v>
      </c>
      <c r="U21" s="23" t="str">
        <f>"Jan/"&amp;PROPER(TEXT(MAX($H$7:$S$7),"mmm"))&amp;"-"&amp;RIGHT(W21,2)</f>
        <v>Jan/Dez-24</v>
      </c>
      <c r="W21" s="63">
        <v>2024</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5.75" customHeight="1">
      <c r="B24" s="68"/>
      <c r="C24" s="68"/>
      <c r="D24" s="68"/>
      <c r="E24" s="68"/>
      <c r="H24" s="69"/>
      <c r="I24" s="69"/>
      <c r="J24" s="69"/>
      <c r="K24" s="69"/>
      <c r="L24" s="69"/>
      <c r="M24" s="69"/>
      <c r="N24" s="69"/>
      <c r="O24" s="69"/>
      <c r="P24" s="69"/>
      <c r="Q24" s="69"/>
      <c r="R24" s="69"/>
      <c r="S24" s="69"/>
      <c r="U24" s="69"/>
      <c r="W24" s="69"/>
    </row>
    <row r="25" spans="2:23" ht="15.75" customHeight="1">
      <c r="B25" s="64" t="s">
        <v>36</v>
      </c>
      <c r="C25" s="64"/>
      <c r="D25" s="64"/>
      <c r="E25" s="64"/>
      <c r="H25" s="65">
        <f t="shared" ref="H25" si="29">+H26+H27</f>
        <v>683847.85800000047</v>
      </c>
      <c r="I25" s="65">
        <f t="shared" ref="I25:S25" si="30">+I26+I27</f>
        <v>730718.08000000007</v>
      </c>
      <c r="J25" s="65">
        <f t="shared" si="30"/>
        <v>354678.45</v>
      </c>
      <c r="K25" s="65">
        <f t="shared" si="30"/>
        <v>355036.71799999982</v>
      </c>
      <c r="L25" s="65">
        <f t="shared" si="30"/>
        <v>447866.82</v>
      </c>
      <c r="M25" s="65">
        <f t="shared" si="30"/>
        <v>429998.49</v>
      </c>
      <c r="N25" s="65">
        <f t="shared" si="30"/>
        <v>504729.22400000005</v>
      </c>
      <c r="O25" s="65">
        <f t="shared" si="30"/>
        <v>429215.13</v>
      </c>
      <c r="P25" s="65">
        <f t="shared" si="30"/>
        <v>402571.79000000004</v>
      </c>
      <c r="Q25" s="65">
        <f t="shared" si="30"/>
        <v>348665.18</v>
      </c>
      <c r="R25" s="65">
        <f t="shared" si="30"/>
        <v>303798.84000000003</v>
      </c>
      <c r="S25" s="65">
        <f t="shared" si="30"/>
        <v>307912.89999999997</v>
      </c>
      <c r="U25" s="65">
        <f t="shared" ref="U25:U30" ca="1" si="31">SUM(OFFSET(A25,0,7,,MONTH(MAX($H$7:$S$7))))</f>
        <v>5299039.4800000004</v>
      </c>
      <c r="W25" s="65">
        <f t="shared" ref="W25:W30" si="32">SUM(H25:S25)</f>
        <v>5299039.4800000004</v>
      </c>
    </row>
    <row r="26" spans="2:23" ht="15.75" customHeight="1">
      <c r="B26" s="66" t="s">
        <v>37</v>
      </c>
      <c r="C26" s="66"/>
      <c r="D26" s="66"/>
      <c r="E26" s="66"/>
      <c r="H26" s="67">
        <v>664795.44799999997</v>
      </c>
      <c r="I26" s="67">
        <v>712744.66</v>
      </c>
      <c r="J26" s="67">
        <v>337766.95</v>
      </c>
      <c r="K26" s="67">
        <v>338112.04800000013</v>
      </c>
      <c r="L26" s="67">
        <v>433425.54</v>
      </c>
      <c r="M26" s="67">
        <v>418169.39</v>
      </c>
      <c r="N26" s="67">
        <v>495376.73400000005</v>
      </c>
      <c r="O26" s="67">
        <v>422636.83</v>
      </c>
      <c r="P26" s="67">
        <v>394245.86000000004</v>
      </c>
      <c r="Q26" s="67">
        <v>336551.54</v>
      </c>
      <c r="R26" s="67">
        <v>290206.75</v>
      </c>
      <c r="S26" s="67">
        <v>285803.17</v>
      </c>
      <c r="U26" s="67">
        <f t="shared" ca="1" si="31"/>
        <v>5129834.9200000009</v>
      </c>
      <c r="W26" s="67">
        <f t="shared" si="32"/>
        <v>5129834.9200000009</v>
      </c>
    </row>
    <row r="27" spans="2:23" ht="15.75" customHeight="1">
      <c r="B27" s="66" t="s">
        <v>38</v>
      </c>
      <c r="C27" s="66"/>
      <c r="D27" s="66"/>
      <c r="E27" s="66"/>
      <c r="H27" s="67">
        <v>19052.41000000044</v>
      </c>
      <c r="I27" s="67">
        <v>17973.419999999998</v>
      </c>
      <c r="J27" s="67">
        <v>16911.5</v>
      </c>
      <c r="K27" s="67">
        <v>16924.669999999693</v>
      </c>
      <c r="L27" s="67">
        <v>14441.28</v>
      </c>
      <c r="M27" s="67">
        <v>11829.1</v>
      </c>
      <c r="N27" s="67">
        <v>9352.49</v>
      </c>
      <c r="O27" s="67">
        <v>6578.3</v>
      </c>
      <c r="P27" s="67">
        <v>8325.93</v>
      </c>
      <c r="Q27" s="67">
        <v>12113.64</v>
      </c>
      <c r="R27" s="67">
        <v>13592.09</v>
      </c>
      <c r="S27" s="67">
        <v>22109.73</v>
      </c>
      <c r="U27" s="67">
        <f t="shared" ca="1" si="31"/>
        <v>169204.56000000017</v>
      </c>
      <c r="W27" s="67">
        <f t="shared" si="32"/>
        <v>169204.56000000017</v>
      </c>
    </row>
    <row r="28" spans="2:23" ht="15.75" customHeight="1">
      <c r="B28" s="64" t="s">
        <v>39</v>
      </c>
      <c r="C28" s="64"/>
      <c r="D28" s="64"/>
      <c r="E28" s="64"/>
      <c r="H28" s="65">
        <v>-31815.84</v>
      </c>
      <c r="I28" s="65">
        <v>-62924.210000000006</v>
      </c>
      <c r="J28" s="65">
        <v>-60454.990000000005</v>
      </c>
      <c r="K28" s="65">
        <v>-35745.54</v>
      </c>
      <c r="L28" s="65">
        <v>-57752.709999999992</v>
      </c>
      <c r="M28" s="65">
        <v>-36365.310000000005</v>
      </c>
      <c r="N28" s="65">
        <v>-30725.62</v>
      </c>
      <c r="O28" s="65">
        <v>-36259.569999999992</v>
      </c>
      <c r="P28" s="65">
        <v>-36134.539999999994</v>
      </c>
      <c r="Q28" s="65">
        <v>-31982.61</v>
      </c>
      <c r="R28" s="65">
        <v>-35778.179999999993</v>
      </c>
      <c r="S28" s="65">
        <v>-39844.969999999994</v>
      </c>
      <c r="U28" s="65">
        <f t="shared" ca="1" si="31"/>
        <v>-495784.08999999997</v>
      </c>
      <c r="W28" s="65">
        <f t="shared" si="32"/>
        <v>-495784.08999999997</v>
      </c>
    </row>
    <row r="29" spans="2:23" ht="15.75" customHeight="1">
      <c r="B29" s="68" t="s">
        <v>40</v>
      </c>
      <c r="C29" s="68"/>
      <c r="D29" s="68"/>
      <c r="E29" s="68"/>
      <c r="H29" s="69">
        <f t="shared" ref="H29" si="33">+H25+H28</f>
        <v>652032.01800000051</v>
      </c>
      <c r="I29" s="69">
        <f t="shared" ref="I29:S29" si="34">+I25+I28</f>
        <v>667793.87000000011</v>
      </c>
      <c r="J29" s="69">
        <f t="shared" si="34"/>
        <v>294223.46000000002</v>
      </c>
      <c r="K29" s="69">
        <f t="shared" si="34"/>
        <v>319291.17799999984</v>
      </c>
      <c r="L29" s="69">
        <f t="shared" si="34"/>
        <v>390114.11</v>
      </c>
      <c r="M29" s="69">
        <f t="shared" si="34"/>
        <v>393633.18</v>
      </c>
      <c r="N29" s="69">
        <f t="shared" si="34"/>
        <v>474003.60400000005</v>
      </c>
      <c r="O29" s="69">
        <f t="shared" si="34"/>
        <v>392955.56</v>
      </c>
      <c r="P29" s="69">
        <f t="shared" si="34"/>
        <v>366437.25000000006</v>
      </c>
      <c r="Q29" s="69">
        <f t="shared" si="34"/>
        <v>316682.57</v>
      </c>
      <c r="R29" s="69">
        <f t="shared" si="34"/>
        <v>268020.66000000003</v>
      </c>
      <c r="S29" s="69">
        <f t="shared" si="34"/>
        <v>268067.93</v>
      </c>
      <c r="U29" s="69">
        <f t="shared" ca="1" si="31"/>
        <v>4803255.3900000006</v>
      </c>
      <c r="W29" s="69">
        <f t="shared" si="32"/>
        <v>4803255.3900000006</v>
      </c>
    </row>
    <row r="30" spans="2:23" ht="15.75" customHeight="1">
      <c r="B30" s="64" t="s">
        <v>55</v>
      </c>
      <c r="C30" s="64"/>
      <c r="D30" s="64"/>
      <c r="E30" s="64"/>
      <c r="H30" s="65">
        <v>436465.08999999997</v>
      </c>
      <c r="I30" s="65">
        <v>436465.08999999997</v>
      </c>
      <c r="J30" s="65">
        <v>436465.08999999997</v>
      </c>
      <c r="K30" s="65">
        <v>436465.08999999997</v>
      </c>
      <c r="L30" s="65">
        <v>436465.08999999997</v>
      </c>
      <c r="M30" s="65">
        <v>436465.08999999997</v>
      </c>
      <c r="N30" s="65">
        <v>383237.64</v>
      </c>
      <c r="O30" s="65">
        <v>383237.64</v>
      </c>
      <c r="P30" s="65">
        <v>390077.64</v>
      </c>
      <c r="Q30" s="65">
        <v>318289.20999999996</v>
      </c>
      <c r="R30" s="65">
        <v>318289.20999999996</v>
      </c>
      <c r="S30" s="65">
        <v>322349.21000000002</v>
      </c>
      <c r="U30" s="65">
        <f t="shared" ca="1" si="31"/>
        <v>4734271.09</v>
      </c>
      <c r="W30" s="65">
        <f t="shared" si="32"/>
        <v>4734271.09</v>
      </c>
    </row>
    <row r="31" spans="2:23" ht="15.75" customHeight="1">
      <c r="B31" s="75" t="s">
        <v>64</v>
      </c>
      <c r="C31" s="75"/>
      <c r="D31" s="75"/>
      <c r="E31" s="75"/>
      <c r="H31" s="76">
        <v>0</v>
      </c>
      <c r="I31" s="76">
        <v>0</v>
      </c>
      <c r="J31" s="76">
        <v>0</v>
      </c>
      <c r="K31" s="76">
        <v>0</v>
      </c>
      <c r="L31" s="76">
        <v>0</v>
      </c>
      <c r="M31" s="76">
        <v>0</v>
      </c>
      <c r="N31" s="76">
        <v>0</v>
      </c>
      <c r="O31" s="76">
        <v>0</v>
      </c>
      <c r="P31" s="76">
        <v>0</v>
      </c>
      <c r="Q31" s="76">
        <v>0</v>
      </c>
      <c r="R31" s="76">
        <v>1260</v>
      </c>
      <c r="S31" s="76">
        <v>1540</v>
      </c>
      <c r="U31" s="65"/>
      <c r="W31" s="65"/>
    </row>
    <row r="32" spans="2:23" ht="15.75" customHeight="1">
      <c r="B32" s="68" t="s">
        <v>41</v>
      </c>
      <c r="C32" s="70"/>
      <c r="D32" s="70"/>
      <c r="E32" s="70"/>
      <c r="H32" s="71">
        <v>0.61249601286554256</v>
      </c>
      <c r="I32" s="71">
        <v>0.62730214391258654</v>
      </c>
      <c r="J32" s="71">
        <v>0.27638320077328521</v>
      </c>
      <c r="K32" s="71">
        <v>0.29993093601139997</v>
      </c>
      <c r="L32" s="71">
        <v>0.36645951478043753</v>
      </c>
      <c r="M32" s="71">
        <v>0.36976520573501076</v>
      </c>
      <c r="N32" s="71">
        <v>0.4452623636864062</v>
      </c>
      <c r="O32" s="71">
        <v>0.36912867326914967</v>
      </c>
      <c r="P32" s="71">
        <v>0.33818244491019794</v>
      </c>
      <c r="Q32" s="71">
        <v>0.28853615647228509</v>
      </c>
      <c r="R32" s="71">
        <v>0.24419926581865598</v>
      </c>
      <c r="S32" s="71">
        <v>0.24116609344257428</v>
      </c>
      <c r="U32" s="71">
        <f ca="1">AVERAGE(OFFSET(A32,0,7,,MONTH(MAX($H$7:$S$7))))</f>
        <v>0.37323433430646097</v>
      </c>
      <c r="W32" s="71">
        <f>AVERAGE(H32:S32)</f>
        <v>0.37323433430646097</v>
      </c>
    </row>
    <row r="33" spans="2:23" ht="15.75" customHeight="1">
      <c r="B33" s="68" t="s">
        <v>42</v>
      </c>
      <c r="C33" s="70"/>
      <c r="D33" s="70"/>
      <c r="E33" s="70"/>
      <c r="H33" s="71">
        <v>0.41</v>
      </c>
      <c r="I33" s="71">
        <v>0.41</v>
      </c>
      <c r="J33" s="71">
        <v>0.41</v>
      </c>
      <c r="K33" s="71">
        <v>0.41</v>
      </c>
      <c r="L33" s="71">
        <v>0.41</v>
      </c>
      <c r="M33" s="71">
        <v>0.41</v>
      </c>
      <c r="N33" s="71">
        <v>0.36</v>
      </c>
      <c r="O33" s="71">
        <v>0.36</v>
      </c>
      <c r="P33" s="71">
        <v>0.36</v>
      </c>
      <c r="Q33" s="71">
        <v>0.28999999999999998</v>
      </c>
      <c r="R33" s="71">
        <v>0.28999999999999998</v>
      </c>
      <c r="S33" s="71">
        <v>0.29000000000000004</v>
      </c>
      <c r="U33" s="71">
        <f ca="1">AVERAGE(OFFSET(A33,0,7,,MONTH(MAX($H$7:$S$7))))</f>
        <v>0.36749999999999994</v>
      </c>
      <c r="W33" s="71">
        <f>AVERAGE(H33:S33)</f>
        <v>0.36749999999999994</v>
      </c>
    </row>
    <row r="34" spans="2:23" ht="24" customHeight="1">
      <c r="B34" s="3"/>
      <c r="C34" s="6"/>
      <c r="D34" s="6"/>
      <c r="E34" s="6"/>
      <c r="H34" s="8"/>
      <c r="I34" s="8"/>
      <c r="J34" s="8"/>
      <c r="K34" s="8"/>
      <c r="L34" s="8"/>
      <c r="M34" s="8"/>
      <c r="N34" s="8"/>
      <c r="O34" s="8"/>
      <c r="P34" s="8"/>
      <c r="Q34" s="8"/>
      <c r="R34" s="8"/>
      <c r="S34" s="8"/>
      <c r="U34" s="7"/>
      <c r="W34" s="7"/>
    </row>
    <row r="35" spans="2:23" ht="24.75" customHeight="1">
      <c r="B35" s="24" t="s">
        <v>63</v>
      </c>
      <c r="C35" s="21"/>
      <c r="D35" s="21"/>
      <c r="E35" s="21"/>
      <c r="F35" s="22"/>
      <c r="G35" s="22"/>
      <c r="H35" s="23">
        <v>44927</v>
      </c>
      <c r="I35" s="23">
        <f t="shared" ref="I35" si="35">EDATE(H35,1)</f>
        <v>44958</v>
      </c>
      <c r="J35" s="23">
        <f t="shared" ref="J35" si="36">EDATE(I35,1)</f>
        <v>44986</v>
      </c>
      <c r="K35" s="23">
        <f t="shared" ref="K35" si="37">EDATE(J35,1)</f>
        <v>45017</v>
      </c>
      <c r="L35" s="23">
        <f t="shared" ref="L35" si="38">EDATE(K35,1)</f>
        <v>45047</v>
      </c>
      <c r="M35" s="23">
        <f t="shared" ref="M35" si="39">EDATE(L35,1)</f>
        <v>45078</v>
      </c>
      <c r="N35" s="23">
        <f t="shared" ref="N35" si="40">EDATE(M35,1)</f>
        <v>45108</v>
      </c>
      <c r="O35" s="23">
        <f t="shared" ref="O35" si="41">EDATE(N35,1)</f>
        <v>45139</v>
      </c>
      <c r="P35" s="23">
        <f t="shared" ref="P35" si="42">EDATE(O35,1)</f>
        <v>45170</v>
      </c>
      <c r="Q35" s="23">
        <f t="shared" ref="Q35" si="43">EDATE(P35,1)</f>
        <v>45200</v>
      </c>
      <c r="R35" s="23">
        <f t="shared" ref="R35" si="44">EDATE(Q35,1)</f>
        <v>45231</v>
      </c>
      <c r="S35" s="23">
        <f t="shared" ref="S35" si="45">EDATE(R35,1)</f>
        <v>45261</v>
      </c>
      <c r="T35" s="4"/>
      <c r="U35" s="23" t="str">
        <f>"Jan/"&amp;PROPER(TEXT(MAX($H$7:$S$7),"mmm"))&amp;"-"&amp;RIGHT(W35,2)</f>
        <v>Jan/Dez-23</v>
      </c>
      <c r="W35" s="63">
        <v>2023</v>
      </c>
    </row>
    <row r="36" spans="2:23" ht="5.0999999999999996" customHeight="1">
      <c r="B36" s="3"/>
      <c r="C36" s="6"/>
      <c r="D36" s="6"/>
      <c r="E36" s="6"/>
      <c r="H36" s="8"/>
      <c r="I36" s="8"/>
      <c r="J36" s="8"/>
      <c r="K36" s="8"/>
      <c r="L36" s="8"/>
      <c r="M36" s="8"/>
      <c r="N36" s="8"/>
      <c r="O36" s="8"/>
      <c r="P36" s="8"/>
      <c r="Q36" s="8"/>
      <c r="R36" s="8"/>
      <c r="S36" s="8"/>
      <c r="U36" s="7"/>
      <c r="W36" s="7"/>
    </row>
    <row r="37" spans="2:23" ht="5.0999999999999996" customHeight="1">
      <c r="B37" s="3"/>
      <c r="C37" s="6"/>
      <c r="D37" s="6"/>
      <c r="E37" s="6"/>
      <c r="H37" s="8"/>
      <c r="I37" s="8"/>
      <c r="J37" s="8"/>
      <c r="K37" s="8"/>
      <c r="L37" s="8"/>
      <c r="M37" s="8"/>
      <c r="N37" s="8"/>
      <c r="O37" s="8"/>
      <c r="P37" s="8"/>
      <c r="Q37" s="8"/>
      <c r="R37" s="8"/>
      <c r="S37" s="8"/>
      <c r="U37" s="7"/>
      <c r="W37" s="7"/>
    </row>
    <row r="38" spans="2:23" ht="15.75" customHeight="1">
      <c r="B38" s="68"/>
      <c r="C38" s="68"/>
      <c r="D38" s="68"/>
      <c r="E38" s="68"/>
      <c r="H38" s="69"/>
      <c r="I38" s="69"/>
      <c r="J38" s="69"/>
      <c r="K38" s="69"/>
      <c r="L38" s="69"/>
      <c r="M38" s="69"/>
      <c r="N38" s="69"/>
      <c r="O38" s="69"/>
      <c r="P38" s="69"/>
      <c r="Q38" s="69"/>
      <c r="R38" s="69"/>
      <c r="S38" s="69"/>
      <c r="U38" s="69"/>
      <c r="W38" s="69"/>
    </row>
    <row r="39" spans="2:23" ht="15.75" customHeight="1">
      <c r="B39" s="64" t="s">
        <v>36</v>
      </c>
      <c r="C39" s="64"/>
      <c r="D39" s="64"/>
      <c r="E39" s="64"/>
      <c r="H39" s="65">
        <f t="shared" ref="H39" si="46">+H40+H41</f>
        <v>685692.78</v>
      </c>
      <c r="I39" s="65">
        <f t="shared" ref="I39:S39" si="47">+I40+I41</f>
        <v>648510.68999999994</v>
      </c>
      <c r="J39" s="65">
        <f t="shared" si="47"/>
        <v>429314.27</v>
      </c>
      <c r="K39" s="65">
        <f t="shared" si="47"/>
        <v>501140.37199999997</v>
      </c>
      <c r="L39" s="65">
        <f t="shared" si="47"/>
        <v>457286.3</v>
      </c>
      <c r="M39" s="65">
        <f t="shared" si="47"/>
        <v>453959.52299999993</v>
      </c>
      <c r="N39" s="65">
        <f t="shared" si="47"/>
        <v>533559.62</v>
      </c>
      <c r="O39" s="65">
        <f t="shared" si="47"/>
        <v>415408.42</v>
      </c>
      <c r="P39" s="65">
        <f t="shared" si="47"/>
        <v>442101.48300000007</v>
      </c>
      <c r="Q39" s="65">
        <f t="shared" si="47"/>
        <v>393217.02</v>
      </c>
      <c r="R39" s="65">
        <f t="shared" si="47"/>
        <v>460702.58</v>
      </c>
      <c r="S39" s="65">
        <f t="shared" si="47"/>
        <v>556874.65100000007</v>
      </c>
      <c r="U39" s="65">
        <f t="shared" ref="U39:U44" ca="1" si="48">SUM(OFFSET(A39,0,7,,MONTH(MAX($H$7:$S$7))))</f>
        <v>5977767.7090000007</v>
      </c>
      <c r="W39" s="65">
        <f t="shared" ref="W39:W44" si="49">SUM(H39:S39)</f>
        <v>5977767.7090000007</v>
      </c>
    </row>
    <row r="40" spans="2:23" ht="15.75" customHeight="1">
      <c r="B40" s="66" t="s">
        <v>37</v>
      </c>
      <c r="C40" s="66"/>
      <c r="D40" s="66"/>
      <c r="E40" s="66"/>
      <c r="H40" s="67">
        <v>668922.11</v>
      </c>
      <c r="I40" s="67">
        <v>634556.75999999989</v>
      </c>
      <c r="J40" s="67">
        <v>412745.53</v>
      </c>
      <c r="K40" s="67">
        <v>489348.57199999999</v>
      </c>
      <c r="L40" s="67">
        <v>445006.81</v>
      </c>
      <c r="M40" s="67">
        <v>443850.91299999994</v>
      </c>
      <c r="N40" s="67">
        <v>526004.91</v>
      </c>
      <c r="O40" s="67">
        <v>397335.31</v>
      </c>
      <c r="P40" s="67">
        <v>416846.41300000006</v>
      </c>
      <c r="Q40" s="67">
        <v>370526.77</v>
      </c>
      <c r="R40" s="67">
        <v>441150.99</v>
      </c>
      <c r="S40" s="67">
        <v>538759.10100000002</v>
      </c>
      <c r="U40" s="67">
        <f t="shared" ca="1" si="48"/>
        <v>5785054.1890000012</v>
      </c>
      <c r="W40" s="67">
        <f t="shared" si="49"/>
        <v>5785054.1890000012</v>
      </c>
    </row>
    <row r="41" spans="2:23" ht="15.75" customHeight="1">
      <c r="B41" s="66" t="s">
        <v>38</v>
      </c>
      <c r="C41" s="66"/>
      <c r="D41" s="66"/>
      <c r="E41" s="66"/>
      <c r="H41" s="67">
        <v>16770.669999999998</v>
      </c>
      <c r="I41" s="67">
        <v>13953.93</v>
      </c>
      <c r="J41" s="67">
        <v>16568.740000000002</v>
      </c>
      <c r="K41" s="67">
        <v>11791.8</v>
      </c>
      <c r="L41" s="67">
        <v>12279.49</v>
      </c>
      <c r="M41" s="67">
        <v>10108.61</v>
      </c>
      <c r="N41" s="67">
        <v>7554.71</v>
      </c>
      <c r="O41" s="67">
        <v>18073.11</v>
      </c>
      <c r="P41" s="67">
        <v>25255.07</v>
      </c>
      <c r="Q41" s="67">
        <v>22690.25</v>
      </c>
      <c r="R41" s="67">
        <v>19551.59</v>
      </c>
      <c r="S41" s="67">
        <v>18115.55</v>
      </c>
      <c r="U41" s="67">
        <f t="shared" ca="1" si="48"/>
        <v>192713.52</v>
      </c>
      <c r="W41" s="67">
        <f t="shared" si="49"/>
        <v>192713.52</v>
      </c>
    </row>
    <row r="42" spans="2:23" ht="15.75" customHeight="1">
      <c r="B42" s="64" t="s">
        <v>39</v>
      </c>
      <c r="C42" s="64"/>
      <c r="D42" s="64"/>
      <c r="E42" s="64"/>
      <c r="H42" s="65">
        <v>-45333.840000000004</v>
      </c>
      <c r="I42" s="65">
        <v>-42395.7</v>
      </c>
      <c r="J42" s="65">
        <v>-33622.270000000004</v>
      </c>
      <c r="K42" s="65">
        <v>-95498.950000000012</v>
      </c>
      <c r="L42" s="65">
        <v>-50927.490000000005</v>
      </c>
      <c r="M42" s="65">
        <v>-36834.120000000003</v>
      </c>
      <c r="N42" s="65">
        <v>-31726.429999999997</v>
      </c>
      <c r="O42" s="65">
        <v>-37921.980000000003</v>
      </c>
      <c r="P42" s="65">
        <v>-39474.28</v>
      </c>
      <c r="Q42" s="65">
        <v>-32341.45</v>
      </c>
      <c r="R42" s="65">
        <v>-31274.910000000003</v>
      </c>
      <c r="S42" s="65">
        <v>-33980.750000000007</v>
      </c>
      <c r="U42" s="65">
        <f t="shared" ca="1" si="48"/>
        <v>-511332.16999999993</v>
      </c>
      <c r="W42" s="65">
        <f t="shared" si="49"/>
        <v>-511332.16999999993</v>
      </c>
    </row>
    <row r="43" spans="2:23" ht="15.75" customHeight="1">
      <c r="B43" s="68" t="s">
        <v>40</v>
      </c>
      <c r="C43" s="68"/>
      <c r="D43" s="68"/>
      <c r="E43" s="68"/>
      <c r="H43" s="69">
        <f t="shared" ref="H43" si="50">+H39+H42</f>
        <v>640358.94000000006</v>
      </c>
      <c r="I43" s="69">
        <f t="shared" ref="I43:S43" si="51">+I39+I42</f>
        <v>606114.99</v>
      </c>
      <c r="J43" s="69">
        <f t="shared" si="51"/>
        <v>395692</v>
      </c>
      <c r="K43" s="69">
        <f t="shared" si="51"/>
        <v>405641.42199999996</v>
      </c>
      <c r="L43" s="69">
        <f t="shared" si="51"/>
        <v>406358.81</v>
      </c>
      <c r="M43" s="69">
        <f t="shared" si="51"/>
        <v>417125.40299999993</v>
      </c>
      <c r="N43" s="69">
        <f t="shared" si="51"/>
        <v>501833.19</v>
      </c>
      <c r="O43" s="69">
        <f t="shared" si="51"/>
        <v>377486.44</v>
      </c>
      <c r="P43" s="69">
        <f t="shared" si="51"/>
        <v>402627.2030000001</v>
      </c>
      <c r="Q43" s="69">
        <f t="shared" si="51"/>
        <v>360875.57</v>
      </c>
      <c r="R43" s="69">
        <f t="shared" si="51"/>
        <v>429427.67000000004</v>
      </c>
      <c r="S43" s="69">
        <f t="shared" si="51"/>
        <v>522893.90100000007</v>
      </c>
      <c r="U43" s="69">
        <f t="shared" ca="1" si="48"/>
        <v>5466435.5390000008</v>
      </c>
      <c r="W43" s="69">
        <f t="shared" si="49"/>
        <v>5466435.5390000008</v>
      </c>
    </row>
    <row r="44" spans="2:23" ht="15.75" customHeight="1">
      <c r="B44" s="64" t="s">
        <v>55</v>
      </c>
      <c r="C44" s="64"/>
      <c r="D44" s="64"/>
      <c r="E44" s="64"/>
      <c r="H44" s="65">
        <v>459336.15</v>
      </c>
      <c r="I44" s="65">
        <v>459336.15</v>
      </c>
      <c r="J44" s="65">
        <v>459336.15</v>
      </c>
      <c r="K44" s="65">
        <v>326639.03999999998</v>
      </c>
      <c r="L44" s="65">
        <v>408298.80000000005</v>
      </c>
      <c r="M44" s="65">
        <v>653278.07999999996</v>
      </c>
      <c r="N44" s="65">
        <v>438921.21</v>
      </c>
      <c r="O44" s="65">
        <v>418506.26999999996</v>
      </c>
      <c r="P44" s="65">
        <v>418506.26999999996</v>
      </c>
      <c r="Q44" s="65">
        <v>418506.26999999996</v>
      </c>
      <c r="R44" s="65">
        <v>436465.08999999997</v>
      </c>
      <c r="S44" s="65">
        <v>436465.08999999997</v>
      </c>
      <c r="U44" s="65">
        <f t="shared" ca="1" si="48"/>
        <v>5333594.5699999994</v>
      </c>
      <c r="W44" s="65">
        <f t="shared" si="49"/>
        <v>5333594.5699999994</v>
      </c>
    </row>
    <row r="45" spans="2:23" ht="15.75" customHeight="1">
      <c r="B45" s="75" t="s">
        <v>64</v>
      </c>
      <c r="C45" s="75"/>
      <c r="D45" s="75"/>
      <c r="E45" s="75"/>
      <c r="H45" s="76">
        <v>0</v>
      </c>
      <c r="I45" s="76">
        <v>0</v>
      </c>
      <c r="J45" s="76">
        <v>0</v>
      </c>
      <c r="K45" s="76">
        <v>0</v>
      </c>
      <c r="L45" s="76">
        <v>0</v>
      </c>
      <c r="M45" s="76">
        <v>0</v>
      </c>
      <c r="N45" s="76">
        <v>0</v>
      </c>
      <c r="O45" s="76">
        <v>7008</v>
      </c>
      <c r="P45" s="76">
        <v>17958.82</v>
      </c>
      <c r="Q45" s="76">
        <v>17958.82</v>
      </c>
      <c r="R45" s="76">
        <v>0</v>
      </c>
      <c r="S45" s="76">
        <v>0</v>
      </c>
      <c r="U45" s="65"/>
      <c r="W45" s="65"/>
    </row>
    <row r="46" spans="2:23" ht="15.75" customHeight="1">
      <c r="B46" s="68" t="s">
        <v>41</v>
      </c>
      <c r="C46" s="70"/>
      <c r="D46" s="70"/>
      <c r="E46" s="70"/>
      <c r="H46" s="71">
        <v>0.6273434455354755</v>
      </c>
      <c r="I46" s="71">
        <v>0.59379551446146794</v>
      </c>
      <c r="J46" s="71">
        <v>0.38764943712790728</v>
      </c>
      <c r="K46" s="71">
        <v>0.39739663403370273</v>
      </c>
      <c r="L46" s="71">
        <v>0.39809944089965488</v>
      </c>
      <c r="M46" s="71">
        <v>0.40864719955091705</v>
      </c>
      <c r="N46" s="71">
        <v>0.49163327445488453</v>
      </c>
      <c r="O46" s="71">
        <v>0.36981391079278214</v>
      </c>
      <c r="P46" s="71">
        <v>0.39444367997162871</v>
      </c>
      <c r="Q46" s="71">
        <v>0.35354066188781352</v>
      </c>
      <c r="R46" s="71">
        <v>0.40338929443360527</v>
      </c>
      <c r="S46" s="71">
        <v>0.4911881942493958</v>
      </c>
      <c r="U46" s="71">
        <f ca="1">AVERAGE(OFFSET(A46,0,7,,MONTH(MAX($H$7:$S$7))))</f>
        <v>0.44307839061660292</v>
      </c>
      <c r="W46" s="71">
        <f>AVERAGE(H46:S46)</f>
        <v>0.44307839061660292</v>
      </c>
    </row>
    <row r="47" spans="2:23" ht="15.75" customHeight="1">
      <c r="B47" s="68" t="s">
        <v>42</v>
      </c>
      <c r="C47" s="70"/>
      <c r="D47" s="70"/>
      <c r="E47" s="70"/>
      <c r="H47" s="71">
        <v>0.45</v>
      </c>
      <c r="I47" s="71">
        <v>0.45</v>
      </c>
      <c r="J47" s="71">
        <v>0.45</v>
      </c>
      <c r="K47" s="71">
        <v>0.32</v>
      </c>
      <c r="L47" s="71">
        <v>0.4</v>
      </c>
      <c r="M47" s="71">
        <v>0.64</v>
      </c>
      <c r="N47" s="71">
        <v>0.43</v>
      </c>
      <c r="O47" s="71">
        <v>0.41</v>
      </c>
      <c r="P47" s="71">
        <v>0.41</v>
      </c>
      <c r="Q47" s="71">
        <v>0.41</v>
      </c>
      <c r="R47" s="71">
        <v>0.41</v>
      </c>
      <c r="S47" s="71">
        <v>0.41</v>
      </c>
      <c r="U47" s="71">
        <f ca="1">AVERAGE(OFFSET(A47,0,7,,MONTH(MAX($H$7:$S$7))))</f>
        <v>0.43250000000000011</v>
      </c>
      <c r="W47" s="71">
        <f>AVERAGE(H47:S47)</f>
        <v>0.43250000000000011</v>
      </c>
    </row>
    <row r="48" spans="2:23" ht="24" customHeight="1">
      <c r="B48" s="3"/>
      <c r="C48" s="6"/>
      <c r="D48" s="6"/>
      <c r="E48" s="6"/>
      <c r="H48" s="8"/>
      <c r="I48" s="8"/>
      <c r="J48" s="8"/>
      <c r="K48" s="8"/>
      <c r="L48" s="8"/>
      <c r="M48" s="8"/>
      <c r="N48" s="8"/>
      <c r="O48" s="8"/>
      <c r="P48" s="8"/>
      <c r="Q48" s="8"/>
      <c r="R48" s="8"/>
      <c r="S48" s="8"/>
      <c r="U48" s="7"/>
      <c r="W48" s="7"/>
    </row>
    <row r="49" spans="2:23" ht="24.75" customHeight="1">
      <c r="B49" s="24" t="s">
        <v>62</v>
      </c>
      <c r="C49" s="21"/>
      <c r="D49" s="21"/>
      <c r="E49" s="21"/>
      <c r="F49" s="22"/>
      <c r="G49" s="22"/>
      <c r="H49" s="23">
        <f>EDATE(S62,1)</f>
        <v>44562</v>
      </c>
      <c r="I49" s="23">
        <f t="shared" ref="I49:N49" si="52">EDATE(H49,1)</f>
        <v>44593</v>
      </c>
      <c r="J49" s="23">
        <f t="shared" si="52"/>
        <v>44621</v>
      </c>
      <c r="K49" s="23">
        <f t="shared" si="52"/>
        <v>44652</v>
      </c>
      <c r="L49" s="23">
        <f t="shared" si="52"/>
        <v>44682</v>
      </c>
      <c r="M49" s="23">
        <f t="shared" si="52"/>
        <v>44713</v>
      </c>
      <c r="N49" s="23">
        <f t="shared" si="52"/>
        <v>44743</v>
      </c>
      <c r="O49" s="23">
        <f t="shared" ref="O49:S49" si="53">EDATE(N49,1)</f>
        <v>44774</v>
      </c>
      <c r="P49" s="23">
        <f t="shared" si="53"/>
        <v>44805</v>
      </c>
      <c r="Q49" s="23">
        <f t="shared" si="53"/>
        <v>44835</v>
      </c>
      <c r="R49" s="23">
        <f t="shared" si="53"/>
        <v>44866</v>
      </c>
      <c r="S49" s="23">
        <f t="shared" si="53"/>
        <v>44896</v>
      </c>
      <c r="T49" s="4"/>
      <c r="U49" s="23" t="str">
        <f>"Jan/"&amp;PROPER(TEXT(MAX($H$7:$S$7),"mmm"))&amp;"-"&amp;RIGHT(W49,2)</f>
        <v>Jan/Dez-22</v>
      </c>
      <c r="W49" s="63">
        <v>2022</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5.95" customHeight="1">
      <c r="B52" s="68"/>
      <c r="C52" s="68"/>
      <c r="D52" s="68"/>
      <c r="E52" s="68"/>
      <c r="H52" s="69"/>
      <c r="I52" s="69"/>
      <c r="J52" s="69"/>
      <c r="K52" s="69"/>
      <c r="L52" s="69"/>
      <c r="M52" s="69"/>
      <c r="N52" s="69"/>
      <c r="O52" s="69"/>
      <c r="P52" s="69"/>
      <c r="Q52" s="69"/>
      <c r="R52" s="69"/>
      <c r="S52" s="69"/>
      <c r="T52" s="4"/>
      <c r="U52" s="69"/>
      <c r="W52" s="69"/>
    </row>
    <row r="53" spans="2:23" ht="15.95" customHeight="1">
      <c r="B53" s="64" t="s">
        <v>36</v>
      </c>
      <c r="C53" s="64"/>
      <c r="D53" s="64"/>
      <c r="E53" s="64"/>
      <c r="H53" s="65">
        <f t="shared" ref="H53:I53" si="54">+H54+H55</f>
        <v>576870.79</v>
      </c>
      <c r="I53" s="65">
        <f t="shared" si="54"/>
        <v>654758.66</v>
      </c>
      <c r="J53" s="65">
        <f t="shared" ref="J53:K53" si="55">+J54+J55</f>
        <v>474611.72499999998</v>
      </c>
      <c r="K53" s="65">
        <f t="shared" si="55"/>
        <v>202968.87</v>
      </c>
      <c r="L53" s="65">
        <f t="shared" ref="L53:M53" si="56">+L54+L55</f>
        <v>170791.98</v>
      </c>
      <c r="M53" s="65">
        <f t="shared" si="56"/>
        <v>185117.16800000001</v>
      </c>
      <c r="N53" s="65">
        <f t="shared" ref="N53:O53" si="57">+N54+N55</f>
        <v>876272.88000000012</v>
      </c>
      <c r="O53" s="65">
        <f t="shared" si="57"/>
        <v>572804.0340000001</v>
      </c>
      <c r="P53" s="65">
        <f t="shared" ref="P53:Q53" si="58">+P54+P55</f>
        <v>515676.53399999993</v>
      </c>
      <c r="Q53" s="65">
        <f t="shared" si="58"/>
        <v>537730.07499999984</v>
      </c>
      <c r="R53" s="65">
        <f t="shared" ref="R53:S53" si="59">+R54+R55</f>
        <v>552454.39</v>
      </c>
      <c r="S53" s="65">
        <f t="shared" si="59"/>
        <v>548493.42000000004</v>
      </c>
      <c r="T53" s="4"/>
      <c r="U53" s="65">
        <f t="shared" ref="U53:U58" ca="1" si="60">SUM(OFFSET(A53,0,7,,MONTH(MAX($H$7:$S$7))))</f>
        <v>5868550.5260000005</v>
      </c>
      <c r="W53" s="65">
        <f t="shared" ref="W53:W58" si="61">SUM(H53:S53)</f>
        <v>5868550.5260000005</v>
      </c>
    </row>
    <row r="54" spans="2:23" ht="15.95" customHeight="1">
      <c r="B54" s="66" t="s">
        <v>37</v>
      </c>
      <c r="C54" s="66"/>
      <c r="D54" s="66"/>
      <c r="E54" s="66"/>
      <c r="H54" s="67">
        <v>568983.53</v>
      </c>
      <c r="I54" s="67">
        <v>645604</v>
      </c>
      <c r="J54" s="67">
        <v>460932.69499999995</v>
      </c>
      <c r="K54" s="67">
        <v>190338.57</v>
      </c>
      <c r="L54" s="67">
        <v>156333.73000000001</v>
      </c>
      <c r="M54" s="67">
        <v>172328.95800000001</v>
      </c>
      <c r="N54" s="67">
        <v>861162.3600000001</v>
      </c>
      <c r="O54" s="67">
        <v>555285.76400000008</v>
      </c>
      <c r="P54" s="67">
        <v>499498.73399999994</v>
      </c>
      <c r="Q54" s="67">
        <v>522217.09499999986</v>
      </c>
      <c r="R54" s="67">
        <v>535876.39</v>
      </c>
      <c r="S54" s="67">
        <v>531371.25</v>
      </c>
      <c r="T54" s="4"/>
      <c r="U54" s="67">
        <f t="shared" ca="1" si="60"/>
        <v>5699933.0759999994</v>
      </c>
      <c r="W54" s="67">
        <f t="shared" si="61"/>
        <v>5699933.0759999994</v>
      </c>
    </row>
    <row r="55" spans="2:23" ht="15.95" customHeight="1">
      <c r="B55" s="66" t="s">
        <v>38</v>
      </c>
      <c r="C55" s="66"/>
      <c r="D55" s="66"/>
      <c r="E55" s="66"/>
      <c r="H55" s="67">
        <v>7887.26</v>
      </c>
      <c r="I55" s="67">
        <v>9154.66</v>
      </c>
      <c r="J55" s="67">
        <v>13679.03</v>
      </c>
      <c r="K55" s="67">
        <v>12630.3</v>
      </c>
      <c r="L55" s="67">
        <v>14458.25</v>
      </c>
      <c r="M55" s="67">
        <v>12788.21</v>
      </c>
      <c r="N55" s="67">
        <v>15110.52</v>
      </c>
      <c r="O55" s="67">
        <v>17518.27</v>
      </c>
      <c r="P55" s="67">
        <v>16177.8</v>
      </c>
      <c r="Q55" s="67">
        <v>15512.98</v>
      </c>
      <c r="R55" s="67">
        <v>16578</v>
      </c>
      <c r="S55" s="67">
        <v>17122.169999999998</v>
      </c>
      <c r="T55" s="4"/>
      <c r="U55" s="67">
        <f t="shared" ca="1" si="60"/>
        <v>168617.45</v>
      </c>
      <c r="W55" s="67">
        <f t="shared" si="61"/>
        <v>168617.45</v>
      </c>
    </row>
    <row r="56" spans="2:23" ht="15.95" customHeight="1">
      <c r="B56" s="64" t="s">
        <v>39</v>
      </c>
      <c r="C56" s="64"/>
      <c r="D56" s="64"/>
      <c r="E56" s="64"/>
      <c r="H56" s="65">
        <v>-38453.21</v>
      </c>
      <c r="I56" s="65">
        <v>-73147.260000000009</v>
      </c>
      <c r="J56" s="65">
        <v>-60035.209999999992</v>
      </c>
      <c r="K56" s="65">
        <v>-39342.530000000006</v>
      </c>
      <c r="L56" s="65">
        <v>-53833.000000000007</v>
      </c>
      <c r="M56" s="65">
        <v>-39169.609999999993</v>
      </c>
      <c r="N56" s="65">
        <v>-35849.71</v>
      </c>
      <c r="O56" s="65">
        <v>-36165.839999999997</v>
      </c>
      <c r="P56" s="65">
        <v>-39805.22</v>
      </c>
      <c r="Q56" s="65">
        <v>-43291.07</v>
      </c>
      <c r="R56" s="65">
        <v>-38022.829999999994</v>
      </c>
      <c r="S56" s="65">
        <v>-38354.799999999996</v>
      </c>
      <c r="T56" s="4"/>
      <c r="U56" s="65">
        <f t="shared" ca="1" si="60"/>
        <v>-535470.29</v>
      </c>
      <c r="W56" s="65">
        <f t="shared" si="61"/>
        <v>-535470.29</v>
      </c>
    </row>
    <row r="57" spans="2:23" ht="15.95" customHeight="1">
      <c r="B57" s="68" t="s">
        <v>40</v>
      </c>
      <c r="C57" s="68"/>
      <c r="D57" s="68"/>
      <c r="E57" s="68"/>
      <c r="H57" s="69">
        <f t="shared" ref="H57:I57" si="62">+H53+H56</f>
        <v>538417.58000000007</v>
      </c>
      <c r="I57" s="69">
        <f t="shared" si="62"/>
        <v>581611.4</v>
      </c>
      <c r="J57" s="69">
        <f t="shared" ref="J57:K57" si="63">+J53+J56</f>
        <v>414576.51500000001</v>
      </c>
      <c r="K57" s="69">
        <f t="shared" si="63"/>
        <v>163626.34</v>
      </c>
      <c r="L57" s="69">
        <f t="shared" ref="L57:M57" si="64">+L53+L56</f>
        <v>116958.98000000001</v>
      </c>
      <c r="M57" s="69">
        <f t="shared" si="64"/>
        <v>145947.55800000002</v>
      </c>
      <c r="N57" s="69">
        <f t="shared" ref="N57:O57" si="65">+N53+N56</f>
        <v>840423.17000000016</v>
      </c>
      <c r="O57" s="69">
        <f t="shared" si="65"/>
        <v>536638.19400000013</v>
      </c>
      <c r="P57" s="69">
        <f t="shared" ref="P57:Q57" si="66">+P53+P56</f>
        <v>475871.3139999999</v>
      </c>
      <c r="Q57" s="69">
        <f t="shared" si="66"/>
        <v>494439.00499999983</v>
      </c>
      <c r="R57" s="69">
        <f t="shared" ref="R57:S57" si="67">+R53+R56</f>
        <v>514431.56</v>
      </c>
      <c r="S57" s="69">
        <f t="shared" si="67"/>
        <v>510138.62000000005</v>
      </c>
      <c r="T57" s="4"/>
      <c r="U57" s="69">
        <f t="shared" ca="1" si="60"/>
        <v>5333080.2359999996</v>
      </c>
      <c r="W57" s="69">
        <f t="shared" si="61"/>
        <v>5333080.2359999996</v>
      </c>
    </row>
    <row r="58" spans="2:23" ht="15.95" customHeight="1">
      <c r="B58" s="64" t="s">
        <v>55</v>
      </c>
      <c r="C58" s="64"/>
      <c r="D58" s="64"/>
      <c r="E58" s="64"/>
      <c r="H58" s="65">
        <v>255186.75</v>
      </c>
      <c r="I58" s="65">
        <v>306224.09999999998</v>
      </c>
      <c r="J58" s="65">
        <v>306224.09999999998</v>
      </c>
      <c r="K58" s="65">
        <v>306224.09999999998</v>
      </c>
      <c r="L58" s="65">
        <v>306224.09999999998</v>
      </c>
      <c r="M58" s="65">
        <v>408298.80000000005</v>
      </c>
      <c r="N58" s="65">
        <v>459336.15</v>
      </c>
      <c r="O58" s="65">
        <v>510373.5</v>
      </c>
      <c r="P58" s="65">
        <v>510373.5</v>
      </c>
      <c r="Q58" s="65">
        <v>510373.5</v>
      </c>
      <c r="R58" s="65">
        <v>612448.19999999995</v>
      </c>
      <c r="S58" s="65">
        <v>612448.19999999995</v>
      </c>
      <c r="T58" s="4"/>
      <c r="U58" s="65">
        <f t="shared" ca="1" si="60"/>
        <v>5103735</v>
      </c>
      <c r="W58" s="65">
        <f t="shared" si="61"/>
        <v>5103735</v>
      </c>
    </row>
    <row r="59" spans="2:23" ht="15.95" customHeight="1">
      <c r="B59" s="68" t="s">
        <v>41</v>
      </c>
      <c r="C59" s="70"/>
      <c r="D59" s="70"/>
      <c r="E59" s="70"/>
      <c r="H59" s="71">
        <v>0.52747407535853652</v>
      </c>
      <c r="I59" s="71">
        <v>0.56978996754337752</v>
      </c>
      <c r="J59" s="71">
        <v>0.40615011849165367</v>
      </c>
      <c r="K59" s="71">
        <v>0.16030058378814729</v>
      </c>
      <c r="L59" s="71">
        <v>0.11458175238330361</v>
      </c>
      <c r="M59" s="71">
        <v>0.14298112852646153</v>
      </c>
      <c r="N59" s="71">
        <v>0.8233413078853038</v>
      </c>
      <c r="O59" s="71">
        <v>0.52573085593197932</v>
      </c>
      <c r="P59" s="71">
        <v>0.46619908165294621</v>
      </c>
      <c r="Q59" s="71">
        <v>0.48438937856295422</v>
      </c>
      <c r="R59" s="71">
        <v>0.50397557866934706</v>
      </c>
      <c r="S59" s="71">
        <v>0.49976989400899541</v>
      </c>
      <c r="T59" s="4"/>
      <c r="U59" s="71">
        <f ca="1">AVERAGE(OFFSET(A59,0,7,,MONTH(MAX($H$7:$S$7))))</f>
        <v>0.43539031023358382</v>
      </c>
      <c r="W59" s="71">
        <f>AVERAGE(H59:S59)</f>
        <v>0.43539031023358382</v>
      </c>
    </row>
    <row r="60" spans="2:23" ht="15.95" customHeight="1">
      <c r="B60" s="68" t="s">
        <v>42</v>
      </c>
      <c r="C60" s="70"/>
      <c r="D60" s="70"/>
      <c r="E60" s="70"/>
      <c r="H60" s="71">
        <v>0.25</v>
      </c>
      <c r="I60" s="71">
        <v>0.3</v>
      </c>
      <c r="J60" s="71">
        <v>0.3</v>
      </c>
      <c r="K60" s="71">
        <v>0.3</v>
      </c>
      <c r="L60" s="71">
        <v>0.3</v>
      </c>
      <c r="M60" s="71">
        <v>0.4</v>
      </c>
      <c r="N60" s="71">
        <v>0.45</v>
      </c>
      <c r="O60" s="71">
        <v>0.5</v>
      </c>
      <c r="P60" s="71">
        <v>0.5</v>
      </c>
      <c r="Q60" s="71">
        <v>0.5</v>
      </c>
      <c r="R60" s="71">
        <v>0.6</v>
      </c>
      <c r="S60" s="71">
        <v>0.6</v>
      </c>
      <c r="T60" s="4"/>
      <c r="U60" s="71">
        <f ca="1">AVERAGE(OFFSET(A60,0,7,,MONTH(MAX($H$7:$S$7))))</f>
        <v>0.41666666666666669</v>
      </c>
      <c r="W60" s="71">
        <f>AVERAGE(H60:S60)</f>
        <v>0.41666666666666669</v>
      </c>
    </row>
    <row r="61" spans="2:23" ht="24" customHeight="1">
      <c r="J61" s="9"/>
      <c r="K61" s="9"/>
      <c r="L61" s="9"/>
      <c r="M61" s="9"/>
      <c r="N61" s="9"/>
      <c r="V61" s="4"/>
    </row>
    <row r="62" spans="2:23" ht="24.95" customHeight="1">
      <c r="B62" s="24" t="s">
        <v>52</v>
      </c>
      <c r="C62" s="21"/>
      <c r="D62" s="21"/>
      <c r="E62" s="21"/>
      <c r="F62" s="22"/>
      <c r="G62" s="22"/>
      <c r="H62" s="23">
        <f>EDATE(S75,1)</f>
        <v>44197</v>
      </c>
      <c r="I62" s="23">
        <f t="shared" ref="I62:S62" si="68">EDATE(H62,1)</f>
        <v>44228</v>
      </c>
      <c r="J62" s="23">
        <f t="shared" si="68"/>
        <v>44256</v>
      </c>
      <c r="K62" s="23">
        <f t="shared" si="68"/>
        <v>44287</v>
      </c>
      <c r="L62" s="23">
        <f t="shared" si="68"/>
        <v>44317</v>
      </c>
      <c r="M62" s="23">
        <f t="shared" si="68"/>
        <v>44348</v>
      </c>
      <c r="N62" s="23">
        <f t="shared" si="68"/>
        <v>44378</v>
      </c>
      <c r="O62" s="23">
        <f t="shared" si="68"/>
        <v>44409</v>
      </c>
      <c r="P62" s="23">
        <f t="shared" si="68"/>
        <v>44440</v>
      </c>
      <c r="Q62" s="23">
        <f t="shared" si="68"/>
        <v>44470</v>
      </c>
      <c r="R62" s="23">
        <f t="shared" si="68"/>
        <v>44501</v>
      </c>
      <c r="S62" s="23">
        <f t="shared" si="68"/>
        <v>44531</v>
      </c>
      <c r="T62" s="22"/>
      <c r="U62" s="23" t="str">
        <f>"Jan/"&amp;PROPER(TEXT(MAX($H$7:$S$7),"mmm"))&amp;"-"&amp;RIGHT(W62,2)</f>
        <v>Jan/Dez-21</v>
      </c>
      <c r="W62" s="63">
        <v>2021</v>
      </c>
    </row>
    <row r="63" spans="2:23" ht="5.0999999999999996" customHeight="1">
      <c r="B63" s="3"/>
      <c r="C63" s="6"/>
      <c r="D63" s="6"/>
      <c r="E63" s="6"/>
      <c r="H63" s="8"/>
      <c r="I63" s="8"/>
      <c r="J63" s="8"/>
      <c r="K63" s="8"/>
      <c r="L63" s="8"/>
      <c r="M63" s="8"/>
      <c r="N63" s="8"/>
      <c r="O63" s="8"/>
      <c r="P63" s="8"/>
      <c r="Q63" s="8"/>
      <c r="R63" s="8"/>
      <c r="S63" s="8"/>
      <c r="U63" s="7"/>
      <c r="W63" s="7"/>
    </row>
    <row r="64" spans="2:23" ht="5.0999999999999996" customHeight="1">
      <c r="B64" s="3"/>
      <c r="C64" s="6"/>
      <c r="D64" s="6"/>
      <c r="E64" s="6"/>
      <c r="H64" s="8"/>
      <c r="I64" s="8"/>
      <c r="J64" s="8"/>
      <c r="K64" s="8"/>
      <c r="L64" s="8"/>
      <c r="M64" s="8"/>
      <c r="N64" s="8"/>
      <c r="O64" s="8"/>
      <c r="P64" s="8"/>
      <c r="Q64" s="8"/>
      <c r="R64" s="8"/>
      <c r="S64" s="8"/>
      <c r="U64" s="7"/>
      <c r="W64" s="7"/>
    </row>
    <row r="65" spans="2:23" ht="15.95" customHeight="1">
      <c r="B65" s="68"/>
      <c r="C65" s="68"/>
      <c r="D65" s="68"/>
      <c r="E65" s="68"/>
      <c r="H65" s="69"/>
      <c r="I65" s="69"/>
      <c r="J65" s="69"/>
      <c r="K65" s="69"/>
      <c r="L65" s="69"/>
      <c r="M65" s="69"/>
      <c r="N65" s="69"/>
      <c r="O65" s="69"/>
      <c r="P65" s="69"/>
      <c r="Q65" s="69"/>
      <c r="R65" s="69"/>
      <c r="S65" s="69"/>
      <c r="U65" s="69"/>
      <c r="W65" s="69"/>
    </row>
    <row r="66" spans="2:23" ht="15.95" customHeight="1">
      <c r="B66" s="64" t="s">
        <v>36</v>
      </c>
      <c r="C66" s="64"/>
      <c r="D66" s="64"/>
      <c r="E66" s="64"/>
      <c r="H66" s="65">
        <f t="shared" ref="H66:O66" si="69">+H67+H68</f>
        <v>399869.23</v>
      </c>
      <c r="I66" s="65">
        <f t="shared" si="69"/>
        <v>365409.7</v>
      </c>
      <c r="J66" s="65">
        <f t="shared" si="69"/>
        <v>58018.33</v>
      </c>
      <c r="K66" s="65">
        <f t="shared" si="69"/>
        <v>-257918.516</v>
      </c>
      <c r="L66" s="65">
        <f t="shared" si="69"/>
        <v>-68603.340000000011</v>
      </c>
      <c r="M66" s="65">
        <f t="shared" si="69"/>
        <v>127016.14</v>
      </c>
      <c r="N66" s="65">
        <f t="shared" si="69"/>
        <v>102624.242</v>
      </c>
      <c r="O66" s="65">
        <f t="shared" si="69"/>
        <v>116382.01</v>
      </c>
      <c r="P66" s="65">
        <f t="shared" ref="P66:Q66" si="70">+P67+P68</f>
        <v>314384.01999999996</v>
      </c>
      <c r="Q66" s="65">
        <f t="shared" si="70"/>
        <v>300065.38999999996</v>
      </c>
      <c r="R66" s="65">
        <f t="shared" ref="R66:S66" si="71">+R67+R68</f>
        <v>413235.16</v>
      </c>
      <c r="S66" s="65">
        <f t="shared" si="71"/>
        <v>418678.17999999993</v>
      </c>
      <c r="U66" s="65">
        <f t="shared" ref="U66:U71" ca="1" si="72">SUM(OFFSET(A66,0,7,,MONTH(MAX($H$7:$S$7))))</f>
        <v>2289160.5459999996</v>
      </c>
      <c r="W66" s="65">
        <f t="shared" ref="W66:W71" si="73">SUM(H66:S66)</f>
        <v>2289160.5459999996</v>
      </c>
    </row>
    <row r="67" spans="2:23" ht="15.95" customHeight="1">
      <c r="B67" s="66" t="s">
        <v>37</v>
      </c>
      <c r="C67" s="66"/>
      <c r="D67" s="66"/>
      <c r="E67" s="66"/>
      <c r="H67" s="67">
        <v>398915.01</v>
      </c>
      <c r="I67" s="67">
        <v>364430.22000000003</v>
      </c>
      <c r="J67" s="67">
        <v>56365.090000000004</v>
      </c>
      <c r="K67" s="67">
        <v>-259352.766</v>
      </c>
      <c r="L67" s="67">
        <v>-71170.320000000007</v>
      </c>
      <c r="M67" s="67">
        <v>126373.68</v>
      </c>
      <c r="N67" s="67">
        <v>100216.42199999999</v>
      </c>
      <c r="O67" s="67">
        <v>113221.37999999999</v>
      </c>
      <c r="P67" s="67">
        <v>310705.70999999996</v>
      </c>
      <c r="Q67" s="67">
        <v>295415.77999999997</v>
      </c>
      <c r="R67" s="67">
        <v>407092.11</v>
      </c>
      <c r="S67" s="67">
        <v>410390.51999999996</v>
      </c>
      <c r="U67" s="67">
        <f t="shared" ca="1" si="72"/>
        <v>2252602.8360000001</v>
      </c>
      <c r="W67" s="67">
        <f t="shared" si="73"/>
        <v>2252602.8360000001</v>
      </c>
    </row>
    <row r="68" spans="2:23" ht="15.95" customHeight="1">
      <c r="B68" s="66" t="s">
        <v>38</v>
      </c>
      <c r="C68" s="66"/>
      <c r="D68" s="66"/>
      <c r="E68" s="66"/>
      <c r="H68" s="67">
        <v>954.22</v>
      </c>
      <c r="I68" s="67">
        <v>979.48</v>
      </c>
      <c r="J68" s="67">
        <v>1653.24</v>
      </c>
      <c r="K68" s="67">
        <v>1434.25</v>
      </c>
      <c r="L68" s="67">
        <v>2566.98</v>
      </c>
      <c r="M68" s="67">
        <v>642.46</v>
      </c>
      <c r="N68" s="67">
        <v>2407.8200000000002</v>
      </c>
      <c r="O68" s="67">
        <v>3160.63</v>
      </c>
      <c r="P68" s="67">
        <v>3678.31</v>
      </c>
      <c r="Q68" s="67">
        <v>4649.6099999999997</v>
      </c>
      <c r="R68" s="67">
        <v>6143.05</v>
      </c>
      <c r="S68" s="67">
        <v>8287.66</v>
      </c>
      <c r="U68" s="67">
        <f t="shared" ca="1" si="72"/>
        <v>36557.710000000006</v>
      </c>
      <c r="W68" s="67">
        <f t="shared" si="73"/>
        <v>36557.710000000006</v>
      </c>
    </row>
    <row r="69" spans="2:23" ht="15.95" customHeight="1">
      <c r="B69" s="64" t="s">
        <v>39</v>
      </c>
      <c r="C69" s="64"/>
      <c r="D69" s="64"/>
      <c r="E69" s="64"/>
      <c r="H69" s="65">
        <v>-46886.89</v>
      </c>
      <c r="I69" s="65">
        <v>-49523.68</v>
      </c>
      <c r="J69" s="65">
        <v>-70633.83</v>
      </c>
      <c r="K69" s="65">
        <v>-44182.549999999996</v>
      </c>
      <c r="L69" s="65">
        <v>-34485.659999999996</v>
      </c>
      <c r="M69" s="65">
        <v>-36095.410000000003</v>
      </c>
      <c r="N69" s="65">
        <v>-40620.229999999996</v>
      </c>
      <c r="O69" s="65">
        <v>-36976.85</v>
      </c>
      <c r="P69" s="65">
        <v>-33863.700000000004</v>
      </c>
      <c r="Q69" s="65">
        <v>-39568.15</v>
      </c>
      <c r="R69" s="65">
        <v>-31057.100000000002</v>
      </c>
      <c r="S69" s="65">
        <v>-31187</v>
      </c>
      <c r="U69" s="65">
        <f t="shared" ca="1" si="72"/>
        <v>-495081.05</v>
      </c>
      <c r="W69" s="65">
        <f t="shared" si="73"/>
        <v>-495081.05</v>
      </c>
    </row>
    <row r="70" spans="2:23" ht="15.95" customHeight="1">
      <c r="B70" s="68" t="s">
        <v>40</v>
      </c>
      <c r="C70" s="68"/>
      <c r="D70" s="68"/>
      <c r="E70" s="68"/>
      <c r="H70" s="69">
        <f t="shared" ref="H70:O70" si="74">+H66+H69</f>
        <v>352982.33999999997</v>
      </c>
      <c r="I70" s="69">
        <f t="shared" si="74"/>
        <v>315886.02</v>
      </c>
      <c r="J70" s="69">
        <f t="shared" si="74"/>
        <v>-12615.5</v>
      </c>
      <c r="K70" s="69">
        <f t="shared" si="74"/>
        <v>-302101.06599999999</v>
      </c>
      <c r="L70" s="69">
        <f t="shared" si="74"/>
        <v>-103089</v>
      </c>
      <c r="M70" s="69">
        <f t="shared" si="74"/>
        <v>90920.73</v>
      </c>
      <c r="N70" s="69">
        <f t="shared" si="74"/>
        <v>62004.012000000002</v>
      </c>
      <c r="O70" s="69">
        <f t="shared" si="74"/>
        <v>79405.16</v>
      </c>
      <c r="P70" s="69">
        <f t="shared" ref="P70:Q70" si="75">+P66+P69</f>
        <v>280520.31999999995</v>
      </c>
      <c r="Q70" s="69">
        <f t="shared" si="75"/>
        <v>260497.23999999996</v>
      </c>
      <c r="R70" s="69">
        <f t="shared" ref="R70:S70" si="76">+R66+R69</f>
        <v>382178.06</v>
      </c>
      <c r="S70" s="69">
        <f t="shared" si="76"/>
        <v>387491.17999999993</v>
      </c>
      <c r="U70" s="69">
        <f t="shared" ca="1" si="72"/>
        <v>1794079.4959999998</v>
      </c>
      <c r="W70" s="69">
        <f t="shared" si="73"/>
        <v>1794079.4959999998</v>
      </c>
    </row>
    <row r="71" spans="2:23" ht="15.95" customHeight="1">
      <c r="B71" s="64" t="s">
        <v>55</v>
      </c>
      <c r="C71" s="64"/>
      <c r="D71" s="64"/>
      <c r="E71" s="64"/>
      <c r="H71" s="65">
        <v>0</v>
      </c>
      <c r="I71" s="65">
        <v>102074.70000000001</v>
      </c>
      <c r="J71" s="65">
        <v>0</v>
      </c>
      <c r="K71" s="65">
        <v>0</v>
      </c>
      <c r="L71" s="65">
        <v>0</v>
      </c>
      <c r="M71" s="65">
        <v>0</v>
      </c>
      <c r="N71" s="65">
        <v>0</v>
      </c>
      <c r="O71" s="65">
        <v>0</v>
      </c>
      <c r="P71" s="65">
        <v>153112.04999999999</v>
      </c>
      <c r="Q71" s="65">
        <v>255186.75</v>
      </c>
      <c r="R71" s="65">
        <v>357261.44999999995</v>
      </c>
      <c r="S71" s="65">
        <v>377676.39</v>
      </c>
      <c r="U71" s="65">
        <f t="shared" ca="1" si="72"/>
        <v>1245311.3399999999</v>
      </c>
      <c r="W71" s="65">
        <f t="shared" si="73"/>
        <v>1245311.3399999999</v>
      </c>
    </row>
    <row r="72" spans="2:23" ht="15.95" customHeight="1">
      <c r="B72" s="68" t="s">
        <v>41</v>
      </c>
      <c r="C72" s="70"/>
      <c r="D72" s="70"/>
      <c r="E72" s="70"/>
      <c r="H72" s="71">
        <v>0.34580786424060023</v>
      </c>
      <c r="I72" s="71">
        <v>0.30946553847329455</v>
      </c>
      <c r="J72" s="71">
        <v>-1.235908604188893E-2</v>
      </c>
      <c r="K72" s="71">
        <v>-0.2959607679473954</v>
      </c>
      <c r="L72" s="71">
        <v>-0.10099368403727858</v>
      </c>
      <c r="M72" s="71">
        <v>8.9072737906650712E-2</v>
      </c>
      <c r="N72" s="71">
        <v>6.0743761186660361E-2</v>
      </c>
      <c r="O72" s="71">
        <v>7.7791225445678513E-2</v>
      </c>
      <c r="P72" s="71">
        <v>0.27481865731665139</v>
      </c>
      <c r="Q72" s="71">
        <v>0.25520255264037023</v>
      </c>
      <c r="R72" s="71">
        <v>0.37441017215823313</v>
      </c>
      <c r="S72" s="71">
        <v>0.37961530134303595</v>
      </c>
      <c r="U72" s="71">
        <f ca="1">AVERAGE(OFFSET(A72,0,7,,MONTH(MAX($H$7:$S$7))))</f>
        <v>0.14646785605705101</v>
      </c>
      <c r="W72" s="71">
        <f>AVERAGE(H72:S72)</f>
        <v>0.14646785605705101</v>
      </c>
    </row>
    <row r="73" spans="2:23" ht="15.95" customHeight="1">
      <c r="B73" s="68" t="s">
        <v>42</v>
      </c>
      <c r="C73" s="70"/>
      <c r="D73" s="70"/>
      <c r="E73" s="70"/>
      <c r="H73" s="71">
        <v>0</v>
      </c>
      <c r="I73" s="71">
        <v>0.1</v>
      </c>
      <c r="J73" s="71">
        <v>0</v>
      </c>
      <c r="K73" s="71">
        <v>0</v>
      </c>
      <c r="L73" s="71">
        <v>0</v>
      </c>
      <c r="M73" s="71">
        <v>0</v>
      </c>
      <c r="N73" s="71">
        <v>0</v>
      </c>
      <c r="O73" s="71">
        <v>0</v>
      </c>
      <c r="P73" s="71">
        <v>0.15</v>
      </c>
      <c r="Q73" s="71">
        <v>0.25</v>
      </c>
      <c r="R73" s="71">
        <v>0.35</v>
      </c>
      <c r="S73" s="71">
        <v>0.37</v>
      </c>
      <c r="U73" s="71">
        <f ca="1">AVERAGE(OFFSET(A73,0,7,,MONTH(MAX($H$7:$S$7))))</f>
        <v>0.10166666666666667</v>
      </c>
      <c r="W73" s="71">
        <f>AVERAGE(H73:S73)</f>
        <v>0.10166666666666667</v>
      </c>
    </row>
    <row r="74" spans="2:23" ht="24" customHeight="1">
      <c r="H74" s="9"/>
      <c r="I74" s="9"/>
      <c r="J74" s="9"/>
      <c r="K74" s="9"/>
      <c r="L74" s="9"/>
      <c r="M74" s="9"/>
      <c r="V74" s="4"/>
    </row>
    <row r="75" spans="2:23" ht="24" customHeight="1">
      <c r="B75" s="24" t="s">
        <v>53</v>
      </c>
      <c r="C75" s="21"/>
      <c r="D75" s="21"/>
      <c r="E75" s="21"/>
      <c r="F75" s="22"/>
      <c r="G75" s="22"/>
      <c r="H75" s="23">
        <v>43831</v>
      </c>
      <c r="I75" s="23">
        <v>43862</v>
      </c>
      <c r="J75" s="23">
        <v>43891</v>
      </c>
      <c r="K75" s="23">
        <v>43922</v>
      </c>
      <c r="L75" s="23">
        <v>43952</v>
      </c>
      <c r="M75" s="23">
        <v>43983</v>
      </c>
      <c r="N75" s="23">
        <v>44013</v>
      </c>
      <c r="O75" s="23">
        <v>44044</v>
      </c>
      <c r="P75" s="23">
        <v>44075</v>
      </c>
      <c r="Q75" s="23">
        <v>44105</v>
      </c>
      <c r="R75" s="23">
        <v>44136</v>
      </c>
      <c r="S75" s="23">
        <v>44166</v>
      </c>
      <c r="U75" s="23" t="str">
        <f>"Jan/"&amp;PROPER(TEXT(MAX($H$7:$S$7),"mmm"))&amp;"-"&amp;RIGHT(W75,2)</f>
        <v>Jan/Dez-20</v>
      </c>
      <c r="W75" s="63">
        <v>2020</v>
      </c>
    </row>
    <row r="76" spans="2:23" ht="5.0999999999999996" customHeight="1">
      <c r="B76" s="3"/>
      <c r="C76" s="6"/>
      <c r="D76" s="6"/>
      <c r="E76" s="6"/>
      <c r="H76" s="8"/>
      <c r="I76" s="8"/>
      <c r="J76" s="8"/>
      <c r="K76" s="8"/>
      <c r="L76" s="8"/>
      <c r="M76" s="8"/>
      <c r="N76" s="8"/>
      <c r="O76" s="8"/>
      <c r="P76" s="8"/>
      <c r="Q76" s="8"/>
      <c r="R76" s="8"/>
      <c r="S76" s="8"/>
      <c r="U76" s="7"/>
      <c r="W76" s="7"/>
    </row>
    <row r="77" spans="2:23" ht="15.95" customHeight="1">
      <c r="B77" s="68"/>
      <c r="C77" s="68"/>
      <c r="D77" s="68"/>
      <c r="E77" s="68"/>
      <c r="H77" s="69"/>
      <c r="I77" s="69"/>
      <c r="J77" s="69"/>
      <c r="K77" s="69"/>
      <c r="L77" s="69"/>
      <c r="M77" s="69"/>
      <c r="N77" s="69"/>
      <c r="O77" s="69"/>
      <c r="P77" s="69"/>
      <c r="Q77" s="69"/>
      <c r="R77" s="69"/>
      <c r="S77" s="69"/>
      <c r="U77" s="69"/>
      <c r="W77" s="69"/>
    </row>
    <row r="78" spans="2:23" ht="15.95" customHeight="1">
      <c r="B78" s="64" t="s">
        <v>36</v>
      </c>
      <c r="C78" s="64"/>
      <c r="D78" s="64"/>
      <c r="E78" s="64"/>
      <c r="H78" s="65">
        <f t="shared" ref="H78:R78" si="77">+H79+H80</f>
        <v>630877.5199999999</v>
      </c>
      <c r="I78" s="65">
        <f t="shared" si="77"/>
        <v>1467771.8870000001</v>
      </c>
      <c r="J78" s="65">
        <f t="shared" si="77"/>
        <v>563463.3679999999</v>
      </c>
      <c r="K78" s="65">
        <f t="shared" si="77"/>
        <v>11361.499999999998</v>
      </c>
      <c r="L78" s="65">
        <f t="shared" si="77"/>
        <v>59928.85</v>
      </c>
      <c r="M78" s="65">
        <f t="shared" si="77"/>
        <v>-241370.33999999997</v>
      </c>
      <c r="N78" s="65">
        <f t="shared" si="77"/>
        <v>100217.17</v>
      </c>
      <c r="O78" s="65">
        <f t="shared" si="77"/>
        <v>-174931.9</v>
      </c>
      <c r="P78" s="65">
        <f t="shared" si="77"/>
        <v>50002.93</v>
      </c>
      <c r="Q78" s="65">
        <f t="shared" si="77"/>
        <v>-542839.41</v>
      </c>
      <c r="R78" s="65">
        <f t="shared" si="77"/>
        <v>83924.099999999991</v>
      </c>
      <c r="S78" s="65">
        <f t="shared" ref="S78" si="78">+S79+S80</f>
        <v>133343.43300000005</v>
      </c>
      <c r="U78" s="65">
        <f t="shared" ref="U78:U83" ca="1" si="79">SUM(OFFSET(A78,0,7,,MONTH(MAX($H$7:$S$7))))</f>
        <v>2141749.1080000005</v>
      </c>
      <c r="W78" s="65">
        <f t="shared" ref="W78:W83" si="80">SUM(H78:S78)</f>
        <v>2141749.1080000005</v>
      </c>
    </row>
    <row r="79" spans="2:23" ht="15.95" customHeight="1">
      <c r="B79" s="66" t="s">
        <v>37</v>
      </c>
      <c r="C79" s="66"/>
      <c r="D79" s="66"/>
      <c r="E79" s="66"/>
      <c r="H79" s="67">
        <v>625166.69999999995</v>
      </c>
      <c r="I79" s="67">
        <v>1463111.1770000001</v>
      </c>
      <c r="J79" s="67">
        <v>556899.53799999994</v>
      </c>
      <c r="K79" s="67">
        <v>6932.6699999999983</v>
      </c>
      <c r="L79" s="67">
        <v>56569.799999999996</v>
      </c>
      <c r="M79" s="67">
        <v>-244106.86999999997</v>
      </c>
      <c r="N79" s="67">
        <v>98273.61</v>
      </c>
      <c r="O79" s="67">
        <v>-176480.06</v>
      </c>
      <c r="P79" s="67">
        <v>48159.05</v>
      </c>
      <c r="Q79" s="67">
        <v>-542141.83000000007</v>
      </c>
      <c r="R79" s="67">
        <v>83290.84</v>
      </c>
      <c r="S79" s="67">
        <v>132568.70300000004</v>
      </c>
      <c r="U79" s="67">
        <f t="shared" ca="1" si="79"/>
        <v>2108243.3279999993</v>
      </c>
      <c r="W79" s="67">
        <f t="shared" si="80"/>
        <v>2108243.3279999993</v>
      </c>
    </row>
    <row r="80" spans="2:23" ht="15.95" customHeight="1">
      <c r="B80" s="66" t="s">
        <v>38</v>
      </c>
      <c r="C80" s="66"/>
      <c r="D80" s="66"/>
      <c r="E80" s="66"/>
      <c r="H80" s="67">
        <v>5710.82</v>
      </c>
      <c r="I80" s="67">
        <v>4660.71</v>
      </c>
      <c r="J80" s="67">
        <v>6563.83</v>
      </c>
      <c r="K80" s="67">
        <v>4428.83</v>
      </c>
      <c r="L80" s="67">
        <v>3359.05</v>
      </c>
      <c r="M80" s="67">
        <v>2736.53</v>
      </c>
      <c r="N80" s="67">
        <v>1943.56</v>
      </c>
      <c r="O80" s="67">
        <v>1548.16</v>
      </c>
      <c r="P80" s="67">
        <v>1843.88</v>
      </c>
      <c r="Q80" s="67">
        <v>-697.58</v>
      </c>
      <c r="R80" s="67">
        <v>633.26</v>
      </c>
      <c r="S80" s="67">
        <v>774.73</v>
      </c>
      <c r="U80" s="67">
        <f t="shared" ca="1" si="79"/>
        <v>33505.78</v>
      </c>
      <c r="W80" s="67">
        <f t="shared" si="80"/>
        <v>33505.78</v>
      </c>
    </row>
    <row r="81" spans="2:23" ht="15.95" customHeight="1">
      <c r="B81" s="64" t="s">
        <v>39</v>
      </c>
      <c r="C81" s="64"/>
      <c r="D81" s="64"/>
      <c r="E81" s="64"/>
      <c r="H81" s="65">
        <v>-59942.17</v>
      </c>
      <c r="I81" s="65">
        <v>-70240.73000000001</v>
      </c>
      <c r="J81" s="65">
        <v>-46099.99</v>
      </c>
      <c r="K81" s="65">
        <v>-87341.53</v>
      </c>
      <c r="L81" s="65">
        <v>-40168.319999999992</v>
      </c>
      <c r="M81" s="65">
        <v>-40561.96</v>
      </c>
      <c r="N81" s="65">
        <v>-48528.569999999992</v>
      </c>
      <c r="O81" s="65">
        <v>-45396.369999999995</v>
      </c>
      <c r="P81" s="65">
        <v>-40570.81</v>
      </c>
      <c r="Q81" s="65">
        <v>-46992.63</v>
      </c>
      <c r="R81" s="65">
        <v>-40794.729999999996</v>
      </c>
      <c r="S81" s="65">
        <v>-55672.02</v>
      </c>
      <c r="U81" s="65">
        <f t="shared" ca="1" si="79"/>
        <v>-622309.83000000007</v>
      </c>
      <c r="W81" s="65">
        <f t="shared" si="80"/>
        <v>-622309.83000000007</v>
      </c>
    </row>
    <row r="82" spans="2:23" ht="15.95" customHeight="1">
      <c r="B82" s="68" t="s">
        <v>40</v>
      </c>
      <c r="C82" s="68"/>
      <c r="D82" s="68"/>
      <c r="E82" s="68"/>
      <c r="H82" s="69">
        <f t="shared" ref="H82:R82" si="81">+H78+H81</f>
        <v>570935.34999999986</v>
      </c>
      <c r="I82" s="69">
        <f t="shared" si="81"/>
        <v>1397531.1570000001</v>
      </c>
      <c r="J82" s="69">
        <f t="shared" si="81"/>
        <v>517363.37799999991</v>
      </c>
      <c r="K82" s="69">
        <f t="shared" si="81"/>
        <v>-75980.03</v>
      </c>
      <c r="L82" s="69">
        <f t="shared" si="81"/>
        <v>19760.530000000006</v>
      </c>
      <c r="M82" s="69">
        <f t="shared" si="81"/>
        <v>-281932.3</v>
      </c>
      <c r="N82" s="69">
        <f t="shared" si="81"/>
        <v>51688.600000000006</v>
      </c>
      <c r="O82" s="69">
        <f t="shared" si="81"/>
        <v>-220328.27</v>
      </c>
      <c r="P82" s="69">
        <f t="shared" si="81"/>
        <v>9432.1200000000026</v>
      </c>
      <c r="Q82" s="69">
        <f t="shared" si="81"/>
        <v>-589832.04</v>
      </c>
      <c r="R82" s="69">
        <f t="shared" si="81"/>
        <v>43129.369999999995</v>
      </c>
      <c r="S82" s="69">
        <f t="shared" ref="S82" si="82">+S78+S81</f>
        <v>77671.413000000059</v>
      </c>
      <c r="U82" s="69">
        <f t="shared" ca="1" si="79"/>
        <v>1519439.2780000004</v>
      </c>
      <c r="W82" s="69">
        <f t="shared" si="80"/>
        <v>1519439.2780000004</v>
      </c>
    </row>
    <row r="83" spans="2:23" ht="15.95" customHeight="1">
      <c r="B83" s="64" t="s">
        <v>55</v>
      </c>
      <c r="C83" s="64"/>
      <c r="D83" s="64"/>
      <c r="E83" s="64"/>
      <c r="H83" s="65">
        <v>459336.15</v>
      </c>
      <c r="I83" s="65">
        <v>1071784.3500000001</v>
      </c>
      <c r="J83" s="65">
        <v>255186.75</v>
      </c>
      <c r="K83" s="65">
        <v>102074.70000000001</v>
      </c>
      <c r="L83" s="65">
        <v>153112.04999999999</v>
      </c>
      <c r="M83" s="65">
        <v>51037.350000000006</v>
      </c>
      <c r="N83" s="65">
        <v>0</v>
      </c>
      <c r="O83" s="65">
        <v>0</v>
      </c>
      <c r="P83" s="65">
        <v>0</v>
      </c>
      <c r="Q83" s="65">
        <v>0</v>
      </c>
      <c r="R83" s="65">
        <v>0</v>
      </c>
      <c r="S83" s="65">
        <v>0</v>
      </c>
      <c r="U83" s="65">
        <f t="shared" ca="1" si="79"/>
        <v>2092531.35</v>
      </c>
      <c r="W83" s="65">
        <f t="shared" si="80"/>
        <v>2092531.35</v>
      </c>
    </row>
    <row r="84" spans="2:23" ht="15.95" customHeight="1">
      <c r="B84" s="68" t="s">
        <v>41</v>
      </c>
      <c r="C84" s="70"/>
      <c r="D84" s="70"/>
      <c r="E84" s="70"/>
      <c r="H84" s="71">
        <v>0.55933091157750148</v>
      </c>
      <c r="I84" s="71">
        <v>1.3691259019130109</v>
      </c>
      <c r="J84" s="71">
        <v>0.50684780655735451</v>
      </c>
      <c r="K84" s="71">
        <v>-7.4435712277381175E-2</v>
      </c>
      <c r="L84" s="71">
        <v>1.9358891086625783E-2</v>
      </c>
      <c r="M84" s="71">
        <v>-0.2762019383843401</v>
      </c>
      <c r="N84" s="71">
        <v>5.063801314135629E-2</v>
      </c>
      <c r="O84" s="71">
        <v>-0.21585002943922441</v>
      </c>
      <c r="P84" s="71">
        <v>9.2404092297111839E-3</v>
      </c>
      <c r="Q84" s="71">
        <v>-0.57784352048058929</v>
      </c>
      <c r="R84" s="71">
        <v>4.2252752151120697E-2</v>
      </c>
      <c r="S84" s="71">
        <v>7.6092717392262782E-2</v>
      </c>
      <c r="U84" s="71">
        <f ca="1">AVERAGE(OFFSET(A84,0,7,,MONTH(MAX($H$7:$S$7))))</f>
        <v>0.12404635020561734</v>
      </c>
      <c r="W84" s="71">
        <f>AVERAGE(H84:S84)</f>
        <v>0.12404635020561734</v>
      </c>
    </row>
    <row r="85" spans="2:23" ht="15.95" customHeight="1">
      <c r="B85" s="68" t="s">
        <v>42</v>
      </c>
      <c r="C85" s="70"/>
      <c r="D85" s="70"/>
      <c r="E85" s="70"/>
      <c r="H85" s="71">
        <v>0.45</v>
      </c>
      <c r="I85" s="71">
        <v>1.05</v>
      </c>
      <c r="J85" s="71">
        <v>0.25</v>
      </c>
      <c r="K85" s="71">
        <v>0.1</v>
      </c>
      <c r="L85" s="71">
        <v>0.15</v>
      </c>
      <c r="M85" s="71">
        <v>0.05</v>
      </c>
      <c r="N85" s="71">
        <v>0</v>
      </c>
      <c r="O85" s="71">
        <v>0</v>
      </c>
      <c r="P85" s="71">
        <v>0</v>
      </c>
      <c r="Q85" s="71">
        <v>0</v>
      </c>
      <c r="R85" s="71">
        <v>0</v>
      </c>
      <c r="S85" s="71">
        <v>0</v>
      </c>
      <c r="U85" s="71">
        <f ca="1">AVERAGE(OFFSET(A85,0,7,,MONTH(MAX($H$7:$S$7))))</f>
        <v>0.17083333333333331</v>
      </c>
      <c r="W85" s="71">
        <f>AVERAGE(H85:S85)</f>
        <v>0.17083333333333331</v>
      </c>
    </row>
    <row r="86" spans="2:23" ht="24" customHeight="1">
      <c r="H86" s="9"/>
      <c r="I86" s="9"/>
      <c r="J86" s="9"/>
      <c r="K86" s="9"/>
      <c r="L86" s="9"/>
      <c r="M86" s="9"/>
      <c r="T86" s="4"/>
      <c r="V86" s="4"/>
    </row>
    <row r="87" spans="2:23" ht="24" customHeight="1">
      <c r="B87" s="24" t="s">
        <v>54</v>
      </c>
      <c r="C87" s="21"/>
      <c r="D87" s="21"/>
      <c r="E87" s="21"/>
      <c r="F87" s="22"/>
      <c r="G87" s="22"/>
      <c r="H87" s="23">
        <v>43466</v>
      </c>
      <c r="I87" s="23">
        <f>EDATE(H87,1)</f>
        <v>43497</v>
      </c>
      <c r="J87" s="23">
        <f t="shared" ref="J87:R87" si="83">EDATE(I87,1)</f>
        <v>43525</v>
      </c>
      <c r="K87" s="23">
        <f t="shared" si="83"/>
        <v>43556</v>
      </c>
      <c r="L87" s="23">
        <f t="shared" si="83"/>
        <v>43586</v>
      </c>
      <c r="M87" s="23">
        <f t="shared" si="83"/>
        <v>43617</v>
      </c>
      <c r="N87" s="23">
        <f t="shared" si="83"/>
        <v>43647</v>
      </c>
      <c r="O87" s="23">
        <f t="shared" si="83"/>
        <v>43678</v>
      </c>
      <c r="P87" s="23">
        <f t="shared" si="83"/>
        <v>43709</v>
      </c>
      <c r="Q87" s="23">
        <f t="shared" si="83"/>
        <v>43739</v>
      </c>
      <c r="R87" s="23">
        <f t="shared" si="83"/>
        <v>43770</v>
      </c>
      <c r="S87" s="23">
        <v>43800</v>
      </c>
      <c r="U87" s="23" t="str">
        <f>"Jan/"&amp;PROPER(TEXT(MAX($H$7:$S$7),"mmm"))&amp;"-"&amp;RIGHT(W87,2)</f>
        <v>Jan/Dez-19</v>
      </c>
      <c r="W87" s="63">
        <v>2019</v>
      </c>
    </row>
    <row r="88" spans="2:23" ht="5.0999999999999996" customHeight="1">
      <c r="B88" s="3"/>
      <c r="C88" s="6"/>
      <c r="D88" s="6"/>
      <c r="E88" s="6"/>
      <c r="H88" s="8"/>
      <c r="I88" s="8"/>
      <c r="J88" s="8"/>
      <c r="K88" s="8"/>
      <c r="L88" s="8"/>
      <c r="M88" s="8"/>
      <c r="N88" s="8"/>
      <c r="O88" s="8"/>
      <c r="P88" s="8"/>
      <c r="Q88" s="8"/>
      <c r="R88" s="8"/>
      <c r="S88" s="8"/>
      <c r="U88" s="7"/>
      <c r="W88" s="7"/>
    </row>
    <row r="89" spans="2:23" ht="15.95" customHeight="1">
      <c r="B89" s="68"/>
      <c r="C89" s="68"/>
      <c r="D89" s="68"/>
      <c r="E89" s="68"/>
      <c r="H89" s="69"/>
      <c r="I89" s="69"/>
      <c r="J89" s="69"/>
      <c r="K89" s="69"/>
      <c r="L89" s="69"/>
      <c r="M89" s="69"/>
      <c r="N89" s="69"/>
      <c r="O89" s="69"/>
      <c r="P89" s="69"/>
      <c r="Q89" s="69"/>
      <c r="R89" s="69"/>
      <c r="S89" s="69"/>
      <c r="U89" s="69"/>
      <c r="W89" s="69"/>
    </row>
    <row r="90" spans="2:23" ht="15.95" customHeight="1">
      <c r="B90" s="64" t="s">
        <v>36</v>
      </c>
      <c r="C90" s="64"/>
      <c r="D90" s="64"/>
      <c r="E90" s="64"/>
      <c r="H90" s="65">
        <f t="shared" ref="H90:R90" si="84">+H91+H92</f>
        <v>219536.18999999703</v>
      </c>
      <c r="I90" s="65">
        <f t="shared" si="84"/>
        <v>848821.21999999986</v>
      </c>
      <c r="J90" s="65">
        <f t="shared" si="84"/>
        <v>279822.18000000255</v>
      </c>
      <c r="K90" s="65">
        <f t="shared" si="84"/>
        <v>431418.78999999829</v>
      </c>
      <c r="L90" s="65">
        <f t="shared" si="84"/>
        <v>863952.14000000129</v>
      </c>
      <c r="M90" s="65">
        <f t="shared" si="84"/>
        <v>480825.70999999763</v>
      </c>
      <c r="N90" s="65">
        <f t="shared" si="84"/>
        <v>512670.09999999986</v>
      </c>
      <c r="O90" s="65">
        <f t="shared" si="84"/>
        <v>498469.81000000355</v>
      </c>
      <c r="P90" s="65">
        <f t="shared" si="84"/>
        <v>888041.5799999981</v>
      </c>
      <c r="Q90" s="65">
        <f t="shared" si="84"/>
        <v>539414.42000000051</v>
      </c>
      <c r="R90" s="65">
        <f t="shared" si="84"/>
        <v>909696.50000000012</v>
      </c>
      <c r="S90" s="65">
        <f t="shared" ref="S90" si="85">+S91+S92</f>
        <v>519998.19999999995</v>
      </c>
      <c r="U90" s="65">
        <f t="shared" ref="U90:U95" ca="1" si="86">SUM(OFFSET(A90,0,7,,MONTH(MAX($H$7:$S$7))))</f>
        <v>6992666.8399999989</v>
      </c>
      <c r="W90" s="65">
        <f t="shared" ref="W90:W95" si="87">SUM(H90:S90)</f>
        <v>6992666.8399999989</v>
      </c>
    </row>
    <row r="91" spans="2:23" ht="15.95" customHeight="1">
      <c r="B91" s="66" t="s">
        <v>37</v>
      </c>
      <c r="C91" s="66"/>
      <c r="D91" s="66"/>
      <c r="E91" s="66"/>
      <c r="H91" s="67">
        <v>217953.91999999704</v>
      </c>
      <c r="I91" s="67">
        <v>846826.75999999989</v>
      </c>
      <c r="J91" s="67">
        <v>276902.26000000257</v>
      </c>
      <c r="K91" s="67">
        <v>428030.84999999829</v>
      </c>
      <c r="L91" s="67">
        <v>857568.31000000134</v>
      </c>
      <c r="M91" s="67">
        <v>467523.66999999766</v>
      </c>
      <c r="N91" s="67">
        <v>497717.35999999987</v>
      </c>
      <c r="O91" s="67">
        <v>486447.81000000355</v>
      </c>
      <c r="P91" s="67">
        <v>879321.74999999814</v>
      </c>
      <c r="Q91" s="67">
        <v>533884.51000000047</v>
      </c>
      <c r="R91" s="67">
        <v>904100.08000000007</v>
      </c>
      <c r="S91" s="67">
        <v>514376.41</v>
      </c>
      <c r="U91" s="67">
        <f t="shared" ca="1" si="86"/>
        <v>6910653.6899999995</v>
      </c>
      <c r="W91" s="67">
        <f t="shared" si="87"/>
        <v>6910653.6899999995</v>
      </c>
    </row>
    <row r="92" spans="2:23" ht="15.95" customHeight="1">
      <c r="B92" s="66" t="s">
        <v>38</v>
      </c>
      <c r="C92" s="66"/>
      <c r="D92" s="66"/>
      <c r="E92" s="66"/>
      <c r="H92" s="67">
        <v>1582.27</v>
      </c>
      <c r="I92" s="67">
        <v>1994.4599999999998</v>
      </c>
      <c r="J92" s="67">
        <v>2919.92</v>
      </c>
      <c r="K92" s="67">
        <v>3387.9399999999996</v>
      </c>
      <c r="L92" s="67">
        <v>6383.83</v>
      </c>
      <c r="M92" s="67">
        <v>13302.040000000003</v>
      </c>
      <c r="N92" s="67">
        <v>14952.739999999998</v>
      </c>
      <c r="O92" s="67">
        <v>12021.999999999996</v>
      </c>
      <c r="P92" s="67">
        <v>8719.830000000009</v>
      </c>
      <c r="Q92" s="67">
        <v>5529.9100000000008</v>
      </c>
      <c r="R92" s="67">
        <v>5596.42</v>
      </c>
      <c r="S92" s="67">
        <v>5621.79</v>
      </c>
      <c r="U92" s="67">
        <f t="shared" ca="1" si="86"/>
        <v>82013.149999999994</v>
      </c>
      <c r="W92" s="67">
        <f t="shared" si="87"/>
        <v>82013.149999999994</v>
      </c>
    </row>
    <row r="93" spans="2:23" ht="15.95" customHeight="1">
      <c r="B93" s="64" t="s">
        <v>39</v>
      </c>
      <c r="C93" s="64"/>
      <c r="D93" s="64"/>
      <c r="E93" s="64"/>
      <c r="H93" s="65">
        <v>-56199.619999999995</v>
      </c>
      <c r="I93" s="65">
        <v>-52920.02</v>
      </c>
      <c r="J93" s="65">
        <v>-44062.580000000009</v>
      </c>
      <c r="K93" s="65">
        <v>-66602.95</v>
      </c>
      <c r="L93" s="65">
        <v>-64877.900000000016</v>
      </c>
      <c r="M93" s="65">
        <v>-37356.669999999984</v>
      </c>
      <c r="N93" s="65">
        <v>-54848.2</v>
      </c>
      <c r="O93" s="65">
        <v>-56927.170000000013</v>
      </c>
      <c r="P93" s="65">
        <v>-57066.76999999996</v>
      </c>
      <c r="Q93" s="65">
        <v>-88152.370000000024</v>
      </c>
      <c r="R93" s="65">
        <v>-101574.86</v>
      </c>
      <c r="S93" s="65">
        <v>-43283.55</v>
      </c>
      <c r="U93" s="65">
        <f t="shared" ca="1" si="86"/>
        <v>-723872.66</v>
      </c>
      <c r="W93" s="65">
        <f t="shared" si="87"/>
        <v>-723872.66</v>
      </c>
    </row>
    <row r="94" spans="2:23" ht="15.95" customHeight="1">
      <c r="B94" s="68" t="s">
        <v>40</v>
      </c>
      <c r="C94" s="68"/>
      <c r="D94" s="68"/>
      <c r="E94" s="68"/>
      <c r="H94" s="69">
        <f t="shared" ref="H94:R94" si="88">+H90+H93</f>
        <v>163336.56999999704</v>
      </c>
      <c r="I94" s="69">
        <f t="shared" si="88"/>
        <v>795901.19999999984</v>
      </c>
      <c r="J94" s="69">
        <f t="shared" si="88"/>
        <v>235759.60000000254</v>
      </c>
      <c r="K94" s="69">
        <f t="shared" si="88"/>
        <v>364815.83999999828</v>
      </c>
      <c r="L94" s="69">
        <f t="shared" si="88"/>
        <v>799074.24000000127</v>
      </c>
      <c r="M94" s="69">
        <f t="shared" si="88"/>
        <v>443469.03999999765</v>
      </c>
      <c r="N94" s="69">
        <f t="shared" si="88"/>
        <v>457821.89999999985</v>
      </c>
      <c r="O94" s="69">
        <f t="shared" si="88"/>
        <v>441542.64000000351</v>
      </c>
      <c r="P94" s="69">
        <f t="shared" si="88"/>
        <v>830974.80999999819</v>
      </c>
      <c r="Q94" s="69">
        <f t="shared" si="88"/>
        <v>451262.05000000051</v>
      </c>
      <c r="R94" s="69">
        <f t="shared" si="88"/>
        <v>808121.64000000013</v>
      </c>
      <c r="S94" s="69">
        <f t="shared" ref="S94" si="89">+S90+S93</f>
        <v>476714.64999999997</v>
      </c>
      <c r="U94" s="69">
        <f t="shared" ca="1" si="86"/>
        <v>6268794.1799999997</v>
      </c>
      <c r="W94" s="69">
        <f t="shared" si="87"/>
        <v>6268794.1799999997</v>
      </c>
    </row>
    <row r="95" spans="2:23" ht="15.95" customHeight="1">
      <c r="B95" s="64" t="s">
        <v>55</v>
      </c>
      <c r="C95" s="64"/>
      <c r="D95" s="64"/>
      <c r="E95" s="64"/>
      <c r="H95" s="65">
        <v>370899.41</v>
      </c>
      <c r="I95" s="65">
        <v>445202.55</v>
      </c>
      <c r="J95" s="65">
        <v>445202.55</v>
      </c>
      <c r="K95" s="65">
        <v>445202.55</v>
      </c>
      <c r="L95" s="65">
        <v>445202.55</v>
      </c>
      <c r="M95" s="65">
        <v>1020747</v>
      </c>
      <c r="N95" s="65">
        <v>449128.68</v>
      </c>
      <c r="O95" s="65">
        <v>449128.68</v>
      </c>
      <c r="P95" s="65">
        <v>449128.68</v>
      </c>
      <c r="Q95" s="65">
        <v>459336.15</v>
      </c>
      <c r="R95" s="65">
        <v>663485.55000000005</v>
      </c>
      <c r="S95" s="65">
        <v>571618.32000000007</v>
      </c>
      <c r="U95" s="65">
        <f t="shared" ca="1" si="86"/>
        <v>6214282.6700000009</v>
      </c>
      <c r="W95" s="65">
        <f t="shared" si="87"/>
        <v>6214282.6700000009</v>
      </c>
    </row>
    <row r="96" spans="2:23" ht="15.95" customHeight="1">
      <c r="B96" s="68" t="s">
        <v>41</v>
      </c>
      <c r="C96" s="70"/>
      <c r="D96" s="70"/>
      <c r="E96" s="70"/>
      <c r="H96" s="71">
        <v>0.16509666555144095</v>
      </c>
      <c r="I96" s="71">
        <v>0.80447773715581805</v>
      </c>
      <c r="J96" s="71">
        <v>0.2383001175532376</v>
      </c>
      <c r="K96" s="71">
        <v>0.36874705232483335</v>
      </c>
      <c r="L96" s="71">
        <v>0.80768496945940804</v>
      </c>
      <c r="M96" s="71">
        <v>0.43445539394188537</v>
      </c>
      <c r="N96" s="71">
        <v>0.44851652760184441</v>
      </c>
      <c r="O96" s="71">
        <v>0.43256814862057247</v>
      </c>
      <c r="P96" s="71">
        <v>0.81408498873863766</v>
      </c>
      <c r="Q96" s="71">
        <v>0.44209000859174752</v>
      </c>
      <c r="R96" s="71">
        <v>0.79169631652113615</v>
      </c>
      <c r="S96" s="71">
        <v>0.4670252765866566</v>
      </c>
      <c r="U96" s="71">
        <f ca="1">AVERAGE(OFFSET(A96,0,7,,MONTH(MAX($H$7:$S$7))))</f>
        <v>0.51789526688726817</v>
      </c>
      <c r="W96" s="71">
        <f>AVERAGE(H96:S96)</f>
        <v>0.51789526688726817</v>
      </c>
    </row>
    <row r="97" spans="2:23" ht="15.95" customHeight="1">
      <c r="B97" s="68" t="s">
        <v>42</v>
      </c>
      <c r="C97" s="70"/>
      <c r="D97" s="70"/>
      <c r="E97" s="70"/>
      <c r="H97" s="71">
        <v>0.37489617815531379</v>
      </c>
      <c r="I97" s="71">
        <v>0.45</v>
      </c>
      <c r="J97" s="71">
        <v>0.45</v>
      </c>
      <c r="K97" s="71">
        <v>0.45</v>
      </c>
      <c r="L97" s="71">
        <v>0.45</v>
      </c>
      <c r="M97" s="71">
        <v>1</v>
      </c>
      <c r="N97" s="71">
        <v>0.44</v>
      </c>
      <c r="O97" s="71">
        <v>0.44</v>
      </c>
      <c r="P97" s="71">
        <v>0.44</v>
      </c>
      <c r="Q97" s="71">
        <v>0.45</v>
      </c>
      <c r="R97" s="71">
        <v>0.65</v>
      </c>
      <c r="S97" s="71">
        <v>0.56000000000000005</v>
      </c>
      <c r="U97" s="71">
        <f ca="1">AVERAGE(OFFSET(A97,0,7,,MONTH(MAX($H$7:$S$7))))</f>
        <v>0.51290801484627624</v>
      </c>
      <c r="W97" s="71">
        <f>AVERAGE(H97:S97)</f>
        <v>0.51290801484627624</v>
      </c>
    </row>
    <row r="98" spans="2:23" ht="24" customHeight="1">
      <c r="H98" s="9"/>
      <c r="I98" s="9"/>
      <c r="J98" s="9"/>
      <c r="K98" s="9"/>
      <c r="L98" s="9"/>
      <c r="M98" s="9"/>
      <c r="T98" s="4"/>
      <c r="V98" s="4"/>
    </row>
    <row r="99" spans="2:23" ht="24" customHeight="1">
      <c r="B99" s="24" t="s">
        <v>56</v>
      </c>
      <c r="C99" s="21"/>
      <c r="D99" s="21"/>
      <c r="E99" s="21"/>
      <c r="F99" s="22"/>
      <c r="G99" s="22"/>
      <c r="H99" s="23">
        <v>43101</v>
      </c>
      <c r="I99" s="23">
        <f>EDATE(H99,1)</f>
        <v>43132</v>
      </c>
      <c r="J99" s="23">
        <f t="shared" ref="J99" si="90">EDATE(I99,1)</f>
        <v>43160</v>
      </c>
      <c r="K99" s="23">
        <f t="shared" ref="K99" si="91">EDATE(J99,1)</f>
        <v>43191</v>
      </c>
      <c r="L99" s="23">
        <f t="shared" ref="L99" si="92">EDATE(K99,1)</f>
        <v>43221</v>
      </c>
      <c r="M99" s="23">
        <f t="shared" ref="M99" si="93">EDATE(L99,1)</f>
        <v>43252</v>
      </c>
      <c r="N99" s="23">
        <f t="shared" ref="N99" si="94">EDATE(M99,1)</f>
        <v>43282</v>
      </c>
      <c r="O99" s="23">
        <f t="shared" ref="O99" si="95">EDATE(N99,1)</f>
        <v>43313</v>
      </c>
      <c r="P99" s="23">
        <f t="shared" ref="P99" si="96">EDATE(O99,1)</f>
        <v>43344</v>
      </c>
      <c r="Q99" s="23">
        <f t="shared" ref="Q99" si="97">EDATE(P99,1)</f>
        <v>43374</v>
      </c>
      <c r="R99" s="23">
        <f t="shared" ref="R99:S99" si="98">EDATE(Q99,1)</f>
        <v>43405</v>
      </c>
      <c r="S99" s="23">
        <f t="shared" si="98"/>
        <v>43435</v>
      </c>
      <c r="U99" s="23" t="str">
        <f>"Jan/"&amp;PROPER(TEXT(MAX($H$7:$S$7),"mmm"))&amp;"-"&amp;RIGHT(W99,2)</f>
        <v>Jan/Dez-18</v>
      </c>
      <c r="W99" s="63">
        <v>2018</v>
      </c>
    </row>
    <row r="100" spans="2:23" ht="5.0999999999999996" customHeight="1">
      <c r="B100" s="3"/>
      <c r="C100" s="6"/>
      <c r="D100" s="6"/>
      <c r="E100" s="6"/>
      <c r="H100" s="8"/>
      <c r="I100" s="8"/>
      <c r="J100" s="8"/>
      <c r="K100" s="8"/>
      <c r="L100" s="8"/>
      <c r="M100" s="8"/>
      <c r="N100" s="8"/>
      <c r="O100" s="8"/>
      <c r="P100" s="8"/>
      <c r="Q100" s="8"/>
      <c r="R100" s="8"/>
      <c r="S100" s="8"/>
      <c r="U100" s="7"/>
      <c r="W100" s="7"/>
    </row>
    <row r="101" spans="2:23" ht="15.95" customHeight="1">
      <c r="B101" s="68"/>
      <c r="C101" s="68"/>
      <c r="D101" s="68"/>
      <c r="E101" s="68"/>
      <c r="H101" s="69"/>
      <c r="I101" s="69"/>
      <c r="J101" s="69"/>
      <c r="K101" s="69"/>
      <c r="L101" s="69"/>
      <c r="M101" s="69"/>
      <c r="N101" s="69"/>
      <c r="O101" s="69"/>
      <c r="P101" s="69"/>
      <c r="Q101" s="69"/>
      <c r="R101" s="69"/>
      <c r="S101" s="69"/>
      <c r="U101" s="69"/>
      <c r="W101" s="69"/>
    </row>
    <row r="102" spans="2:23" ht="15.95" customHeight="1">
      <c r="B102" s="64" t="s">
        <v>36</v>
      </c>
      <c r="C102" s="64"/>
      <c r="D102" s="64"/>
      <c r="E102" s="64"/>
      <c r="H102" s="65">
        <f t="shared" ref="H102" si="99">+H103+H104</f>
        <v>191505.11000000002</v>
      </c>
      <c r="I102" s="65">
        <f t="shared" ref="I102:S102" si="100">+I103+I104</f>
        <v>152758.78</v>
      </c>
      <c r="J102" s="65">
        <f t="shared" si="100"/>
        <v>134870.51</v>
      </c>
      <c r="K102" s="65">
        <f t="shared" si="100"/>
        <v>1074108.57</v>
      </c>
      <c r="L102" s="65">
        <f t="shared" si="100"/>
        <v>323848.01</v>
      </c>
      <c r="M102" s="65">
        <f t="shared" si="100"/>
        <v>308781.34000000003</v>
      </c>
      <c r="N102" s="65">
        <f t="shared" si="100"/>
        <v>280182.57999999996</v>
      </c>
      <c r="O102" s="65">
        <f t="shared" si="100"/>
        <v>285584.46000000002</v>
      </c>
      <c r="P102" s="65">
        <f t="shared" si="100"/>
        <v>375662.60000000003</v>
      </c>
      <c r="Q102" s="65">
        <f t="shared" si="100"/>
        <v>305650.59000000003</v>
      </c>
      <c r="R102" s="65">
        <f t="shared" si="100"/>
        <v>163874.91</v>
      </c>
      <c r="S102" s="65">
        <f t="shared" si="100"/>
        <v>307735.53000000003</v>
      </c>
      <c r="U102" s="65">
        <f t="shared" ref="U102:U107" ca="1" si="101">SUM(OFFSET(A102,0,7,,MONTH(MAX($H$7:$S$7))))</f>
        <v>3904562.99</v>
      </c>
      <c r="W102" s="65">
        <f t="shared" ref="W102:W107" si="102">SUM(H102:S102)</f>
        <v>3904562.99</v>
      </c>
    </row>
    <row r="103" spans="2:23" ht="15.95" customHeight="1">
      <c r="B103" s="66" t="s">
        <v>37</v>
      </c>
      <c r="C103" s="66"/>
      <c r="D103" s="66"/>
      <c r="E103" s="66"/>
      <c r="H103" s="67">
        <v>190630.57</v>
      </c>
      <c r="I103" s="67">
        <v>152276.4</v>
      </c>
      <c r="J103" s="67">
        <v>134377.47</v>
      </c>
      <c r="K103" s="67">
        <v>1071209.57</v>
      </c>
      <c r="L103" s="67">
        <v>319227</v>
      </c>
      <c r="M103" s="67">
        <v>304816.76</v>
      </c>
      <c r="N103" s="67">
        <v>278527.58999999997</v>
      </c>
      <c r="O103" s="67">
        <v>284605</v>
      </c>
      <c r="P103" s="67">
        <v>371799.92000000004</v>
      </c>
      <c r="Q103" s="67">
        <v>303587.08</v>
      </c>
      <c r="R103" s="67">
        <v>162027.48000000001</v>
      </c>
      <c r="S103" s="67">
        <v>306325.27</v>
      </c>
      <c r="U103" s="67">
        <f t="shared" ca="1" si="101"/>
        <v>3879410.11</v>
      </c>
      <c r="W103" s="67">
        <f t="shared" si="102"/>
        <v>3879410.11</v>
      </c>
    </row>
    <row r="104" spans="2:23" ht="15.95" customHeight="1">
      <c r="B104" s="66" t="s">
        <v>38</v>
      </c>
      <c r="C104" s="66"/>
      <c r="D104" s="66"/>
      <c r="E104" s="66"/>
      <c r="H104" s="67">
        <v>874.54</v>
      </c>
      <c r="I104" s="67">
        <v>482.38</v>
      </c>
      <c r="J104" s="67">
        <v>493.04</v>
      </c>
      <c r="K104" s="67">
        <v>2899</v>
      </c>
      <c r="L104" s="67">
        <v>4621.01</v>
      </c>
      <c r="M104" s="67">
        <v>3964.579999999999</v>
      </c>
      <c r="N104" s="67">
        <v>1654.9899999999998</v>
      </c>
      <c r="O104" s="67">
        <v>979.46</v>
      </c>
      <c r="P104" s="67">
        <v>3862.6799999999994</v>
      </c>
      <c r="Q104" s="67">
        <v>2063.5100000000025</v>
      </c>
      <c r="R104" s="67">
        <v>1847.4299999999998</v>
      </c>
      <c r="S104" s="67">
        <v>1410.2599999999998</v>
      </c>
      <c r="U104" s="67">
        <f t="shared" ca="1" si="101"/>
        <v>25152.880000000001</v>
      </c>
      <c r="W104" s="67">
        <f t="shared" si="102"/>
        <v>25152.880000000001</v>
      </c>
    </row>
    <row r="105" spans="2:23" ht="15.95" customHeight="1">
      <c r="B105" s="64" t="s">
        <v>39</v>
      </c>
      <c r="C105" s="64"/>
      <c r="D105" s="64"/>
      <c r="E105" s="64"/>
      <c r="H105" s="65">
        <v>-50889.26</v>
      </c>
      <c r="I105" s="65">
        <v>-49222.22</v>
      </c>
      <c r="J105" s="65">
        <v>-40012.009999999995</v>
      </c>
      <c r="K105" s="65">
        <v>-64025.89</v>
      </c>
      <c r="L105" s="65">
        <v>-42354.38</v>
      </c>
      <c r="M105" s="65">
        <v>-41533.229999999996</v>
      </c>
      <c r="N105" s="65">
        <v>-46342.509999999995</v>
      </c>
      <c r="O105" s="65">
        <v>-56614.22</v>
      </c>
      <c r="P105" s="65">
        <v>-34618.18</v>
      </c>
      <c r="Q105" s="65">
        <v>-43760.88</v>
      </c>
      <c r="R105" s="65">
        <v>-39214.75</v>
      </c>
      <c r="S105" s="65">
        <v>-48190.07</v>
      </c>
      <c r="U105" s="65">
        <f t="shared" ca="1" si="101"/>
        <v>-556777.6</v>
      </c>
      <c r="W105" s="65">
        <f t="shared" si="102"/>
        <v>-556777.6</v>
      </c>
    </row>
    <row r="106" spans="2:23" ht="15.95" customHeight="1">
      <c r="B106" s="68" t="s">
        <v>40</v>
      </c>
      <c r="C106" s="68"/>
      <c r="D106" s="68"/>
      <c r="E106" s="68"/>
      <c r="H106" s="69">
        <f t="shared" ref="H106" si="103">+H102+H105</f>
        <v>140615.85</v>
      </c>
      <c r="I106" s="69">
        <f t="shared" ref="I106:S106" si="104">+I102+I105</f>
        <v>103536.56</v>
      </c>
      <c r="J106" s="69">
        <f t="shared" si="104"/>
        <v>94858.500000000015</v>
      </c>
      <c r="K106" s="69">
        <f t="shared" si="104"/>
        <v>1010082.68</v>
      </c>
      <c r="L106" s="69">
        <f t="shared" si="104"/>
        <v>281493.63</v>
      </c>
      <c r="M106" s="69">
        <f t="shared" si="104"/>
        <v>267248.11000000004</v>
      </c>
      <c r="N106" s="69">
        <f t="shared" si="104"/>
        <v>233840.06999999995</v>
      </c>
      <c r="O106" s="69">
        <f t="shared" si="104"/>
        <v>228970.24000000002</v>
      </c>
      <c r="P106" s="69">
        <f t="shared" si="104"/>
        <v>341044.42000000004</v>
      </c>
      <c r="Q106" s="69">
        <f t="shared" si="104"/>
        <v>261889.71000000002</v>
      </c>
      <c r="R106" s="69">
        <f t="shared" si="104"/>
        <v>124660.16</v>
      </c>
      <c r="S106" s="69">
        <f t="shared" si="104"/>
        <v>259545.46000000002</v>
      </c>
      <c r="U106" s="69">
        <f t="shared" ca="1" si="101"/>
        <v>3347785.3900000006</v>
      </c>
      <c r="W106" s="69">
        <f t="shared" si="102"/>
        <v>3347785.3900000006</v>
      </c>
    </row>
    <row r="107" spans="2:23" ht="15.95" customHeight="1">
      <c r="B107" s="64" t="s">
        <v>55</v>
      </c>
      <c r="C107" s="64"/>
      <c r="D107" s="64"/>
      <c r="E107" s="64"/>
      <c r="H107" s="65">
        <v>131224.31</v>
      </c>
      <c r="I107" s="65">
        <v>123695.57999999999</v>
      </c>
      <c r="J107" s="65">
        <v>104580.06</v>
      </c>
      <c r="K107" s="65">
        <v>92315.21</v>
      </c>
      <c r="L107" s="65">
        <v>126097.12999999999</v>
      </c>
      <c r="M107" s="65">
        <v>1009546.58</v>
      </c>
      <c r="N107" s="65">
        <v>272498.33</v>
      </c>
      <c r="O107" s="65">
        <v>464989.32999999996</v>
      </c>
      <c r="P107" s="65">
        <v>277014.92000000004</v>
      </c>
      <c r="Q107" s="65">
        <v>326481.87</v>
      </c>
      <c r="R107" s="65">
        <v>197867.80000000002</v>
      </c>
      <c r="S107" s="65">
        <v>207761.19</v>
      </c>
      <c r="U107" s="65">
        <f t="shared" ca="1" si="101"/>
        <v>3334072.3099999996</v>
      </c>
      <c r="W107" s="65">
        <f t="shared" si="102"/>
        <v>3334072.3099999996</v>
      </c>
    </row>
    <row r="108" spans="2:23" ht="15.95" customHeight="1">
      <c r="B108" s="68" t="s">
        <v>41</v>
      </c>
      <c r="C108" s="70"/>
      <c r="D108" s="70"/>
      <c r="E108" s="70"/>
      <c r="H108" s="71">
        <v>0.14213110976116378</v>
      </c>
      <c r="I108" s="71">
        <v>0.1046522577195481</v>
      </c>
      <c r="J108" s="71">
        <v>9.588068397182363E-2</v>
      </c>
      <c r="K108" s="71">
        <v>1.0209672114411743</v>
      </c>
      <c r="L108" s="71">
        <v>0.28452697204901456</v>
      </c>
      <c r="M108" s="71">
        <v>0.27012794401110241</v>
      </c>
      <c r="N108" s="71">
        <v>0.23635990292508427</v>
      </c>
      <c r="O108" s="71">
        <v>0.23143759621322926</v>
      </c>
      <c r="P108" s="71">
        <v>0.34471947431567951</v>
      </c>
      <c r="Q108" s="71">
        <v>0.26471180252673759</v>
      </c>
      <c r="R108" s="71">
        <v>0.12600348313368825</v>
      </c>
      <c r="S108" s="71">
        <v>0.26234229116612207</v>
      </c>
      <c r="U108" s="71">
        <f ca="1">AVERAGE(OFFSET(A108,0,7,,MONTH(MAX($H$7:$S$7))))</f>
        <v>0.28198839410286397</v>
      </c>
      <c r="W108" s="71">
        <f>AVERAGE(H108:S108)</f>
        <v>0.28198839410286397</v>
      </c>
    </row>
    <row r="109" spans="2:23" ht="15.95" customHeight="1">
      <c r="B109" s="68" t="s">
        <v>42</v>
      </c>
      <c r="C109" s="70"/>
      <c r="D109" s="70"/>
      <c r="E109" s="70"/>
      <c r="H109" s="71">
        <v>0.13263836763738213</v>
      </c>
      <c r="I109" s="71">
        <v>0.12502850893374262</v>
      </c>
      <c r="J109" s="71">
        <v>0.10570700235207547</v>
      </c>
      <c r="K109" s="71">
        <v>9.3309987779719591E-2</v>
      </c>
      <c r="L109" s="71">
        <v>0.1274559377523781</v>
      </c>
      <c r="M109" s="71">
        <v>1.0204253344910086</v>
      </c>
      <c r="N109" s="71">
        <v>0.27543473976058763</v>
      </c>
      <c r="O109" s="71">
        <v>0.47</v>
      </c>
      <c r="P109" s="71">
        <v>0.28000000000000003</v>
      </c>
      <c r="Q109" s="71">
        <v>0.33</v>
      </c>
      <c r="R109" s="71">
        <v>0.2</v>
      </c>
      <c r="S109" s="71">
        <v>0.21</v>
      </c>
      <c r="U109" s="71">
        <f ca="1">AVERAGE(OFFSET(A109,0,7,,MONTH(MAX($H$7:$S$7))))</f>
        <v>0.28083332322557458</v>
      </c>
      <c r="W109" s="71">
        <f>AVERAGE(H109:S109)</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D33"/>
  <sheetViews>
    <sheetView showGridLines="0" zoomScale="85" zoomScaleNormal="85" workbookViewId="0">
      <pane xSplit="7" ySplit="8" topLeftCell="CO9" activePane="bottomRight" state="frozen"/>
      <selection activeCell="G33" sqref="G33"/>
      <selection pane="topRight" activeCell="G33" sqref="G33"/>
      <selection pane="bottomLeft" activeCell="G33" sqref="G33"/>
      <selection pane="bottomRight" activeCell="CY6" sqref="CY6"/>
    </sheetView>
  </sheetViews>
  <sheetFormatPr defaultColWidth="10.7109375" defaultRowHeight="17.45" customHeight="1"/>
  <cols>
    <col min="1" max="1" width="1.7109375" style="4" customWidth="1"/>
    <col min="2" max="6" width="10.7109375" style="4"/>
    <col min="7" max="8" width="0.85546875" style="5" customWidth="1"/>
    <col min="9" max="103" width="12.7109375" style="4" customWidth="1"/>
    <col min="104" max="104" width="0.85546875" style="5" customWidth="1"/>
    <col min="105" max="105" width="15.7109375" style="4" customWidth="1"/>
    <col min="106" max="106" width="0.85546875" style="5" customWidth="1"/>
    <col min="107" max="107" width="15.7109375" style="4" customWidth="1"/>
    <col min="108" max="16384" width="10.7109375" style="4"/>
  </cols>
  <sheetData>
    <row r="1" spans="2:108" ht="9.9499999999999993" customHeight="1"/>
    <row r="5" spans="2:108" ht="17.45" customHeight="1">
      <c r="DA5" s="32"/>
    </row>
    <row r="7" spans="2:108"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CY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3">
        <f t="shared" si="5"/>
        <v>45901</v>
      </c>
      <c r="CX7" s="23">
        <f t="shared" si="5"/>
        <v>45931</v>
      </c>
      <c r="CY7" s="23">
        <f t="shared" si="5"/>
        <v>45962</v>
      </c>
      <c r="CZ7" s="22"/>
      <c r="DA7" s="60">
        <v>2025</v>
      </c>
      <c r="DB7" s="22"/>
      <c r="DC7" s="25" t="str">
        <f>"Jan/"&amp;PROPER(TEXT(MAX(H7:CZ7),"mmm"))&amp;"-24"</f>
        <v>Jan/Nov-24</v>
      </c>
      <c r="DD7" s="72" t="s">
        <v>43</v>
      </c>
    </row>
    <row r="8" spans="2:108"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W8" s="59">
        <f t="shared" ref="CW8:CX8" si="32">YEAR(CW7)</f>
        <v>2025</v>
      </c>
      <c r="CX8" s="59">
        <f t="shared" si="32"/>
        <v>2025</v>
      </c>
      <c r="CY8" s="59">
        <f t="shared" ref="CY8" si="33">YEAR(CY7)</f>
        <v>2025</v>
      </c>
      <c r="DA8" s="7"/>
      <c r="DC8" s="7"/>
    </row>
    <row r="9" spans="2:108"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DA9" s="7"/>
      <c r="DC9" s="7"/>
    </row>
    <row r="10" spans="2:108"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DA10" s="10"/>
      <c r="DB10" s="10"/>
      <c r="DC10" s="10"/>
    </row>
    <row r="11" spans="2:108"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W11" s="41">
        <v>446441.337</v>
      </c>
      <c r="CX11" s="41">
        <v>370737.03900000005</v>
      </c>
      <c r="CY11" s="41">
        <v>371349.39</v>
      </c>
      <c r="DA11" s="41">
        <f>SUMIFS($H11:$CZ11,$H$8:$CZ$8,$DA$7)</f>
        <v>4807659.6419999991</v>
      </c>
      <c r="DB11" s="26"/>
      <c r="DC11" s="41">
        <f ca="1">SUM(OFFSET($B11,0,COLUMN($CC$7)-2,1,MONTH(MAX($H$7:$CZ$7))))</f>
        <v>4358747.319000002</v>
      </c>
    </row>
    <row r="12" spans="2:108"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41">
        <v>42880.301999999996</v>
      </c>
      <c r="CX12" s="41">
        <v>39179.978999999992</v>
      </c>
      <c r="CY12" s="41">
        <v>46429.137000000002</v>
      </c>
      <c r="CZ12" s="26"/>
      <c r="DA12" s="41">
        <f t="shared" ref="DA12:DA24" si="34">SUMIFS($H12:$CZ12,$H$8:$CZ$8,$DA$7)</f>
        <v>518159.48699999991</v>
      </c>
      <c r="DB12" s="26"/>
      <c r="DC12" s="41">
        <f t="shared" ref="DC12:DC24" ca="1" si="35">SUM(OFFSET($B12,0,COLUMN($CC$7)-2,1,MONTH(MAX($H$7:$CZ$7))))</f>
        <v>590783.94299999985</v>
      </c>
    </row>
    <row r="13" spans="2:108"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41">
        <v>69894.141000000003</v>
      </c>
      <c r="CX13" s="41">
        <v>67049.429999999993</v>
      </c>
      <c r="CY13" s="41">
        <v>73773.606000000014</v>
      </c>
      <c r="CZ13" s="26"/>
      <c r="DA13" s="41">
        <f>SUMIFS($H13:$CZ13,$H$8:$CZ$8,$DA$7)</f>
        <v>906735.50099999981</v>
      </c>
      <c r="DB13" s="26"/>
      <c r="DC13" s="41">
        <f t="shared" ca="1" si="35"/>
        <v>902854.68599999999</v>
      </c>
    </row>
    <row r="14" spans="2:108"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41">
        <v>5850.0330000000004</v>
      </c>
      <c r="CX14" s="41">
        <v>2186.8080000000004</v>
      </c>
      <c r="CY14" s="41">
        <v>3033.93</v>
      </c>
      <c r="CZ14" s="26"/>
      <c r="DA14" s="41">
        <f t="shared" si="34"/>
        <v>33047.277000000002</v>
      </c>
      <c r="DB14" s="26"/>
      <c r="DC14" s="41">
        <f t="shared" ca="1" si="35"/>
        <v>221836.08899999995</v>
      </c>
    </row>
    <row r="15" spans="2:108" ht="17.45" customHeight="1">
      <c r="B15" s="27" t="s">
        <v>24</v>
      </c>
      <c r="C15" s="15"/>
      <c r="D15" s="15"/>
      <c r="E15" s="15"/>
      <c r="F15" s="15"/>
      <c r="I15" s="28">
        <f>SUM(I11:I14)</f>
        <v>830008.14300000004</v>
      </c>
      <c r="J15" s="28">
        <f t="shared" ref="J15:BU15" si="36">SUM(J11:J14)</f>
        <v>508181.39099999995</v>
      </c>
      <c r="K15" s="28">
        <f t="shared" si="36"/>
        <v>464342.87699999998</v>
      </c>
      <c r="L15" s="28">
        <f t="shared" si="36"/>
        <v>499437.72</v>
      </c>
      <c r="M15" s="28">
        <f t="shared" si="36"/>
        <v>483031.41000000003</v>
      </c>
      <c r="N15" s="28">
        <f t="shared" si="36"/>
        <v>480824.54099999997</v>
      </c>
      <c r="O15" s="28">
        <f t="shared" si="36"/>
        <v>444951.01199999999</v>
      </c>
      <c r="P15" s="28">
        <f t="shared" si="36"/>
        <v>604397.22</v>
      </c>
      <c r="Q15" s="28">
        <f t="shared" si="36"/>
        <v>498247.67099999997</v>
      </c>
      <c r="R15" s="28">
        <f t="shared" si="36"/>
        <v>468777.59399999998</v>
      </c>
      <c r="S15" s="28">
        <f t="shared" si="36"/>
        <v>455827.71599999996</v>
      </c>
      <c r="T15" s="28">
        <f t="shared" si="36"/>
        <v>548385.46799999999</v>
      </c>
      <c r="U15" s="28">
        <f t="shared" si="36"/>
        <v>825501.21</v>
      </c>
      <c r="V15" s="28">
        <f t="shared" si="36"/>
        <v>529754.76299999992</v>
      </c>
      <c r="W15" s="28">
        <f t="shared" si="36"/>
        <v>499237.47</v>
      </c>
      <c r="X15" s="28">
        <f t="shared" si="36"/>
        <v>910628.32800000021</v>
      </c>
      <c r="Y15" s="28">
        <f t="shared" si="36"/>
        <v>568945.26600000006</v>
      </c>
      <c r="Z15" s="28">
        <f t="shared" si="36"/>
        <v>530136.30900000001</v>
      </c>
      <c r="AA15" s="28">
        <f t="shared" si="36"/>
        <v>526849.81500000006</v>
      </c>
      <c r="AB15" s="28">
        <f t="shared" si="36"/>
        <v>536764.821</v>
      </c>
      <c r="AC15" s="28">
        <f t="shared" si="36"/>
        <v>521291.07299999997</v>
      </c>
      <c r="AD15" s="28">
        <f t="shared" si="36"/>
        <v>543091.21499999997</v>
      </c>
      <c r="AE15" s="28">
        <f t="shared" si="36"/>
        <v>551163.60600000003</v>
      </c>
      <c r="AF15" s="28">
        <f t="shared" si="36"/>
        <v>587204.66099999996</v>
      </c>
      <c r="AG15" s="28">
        <f t="shared" si="36"/>
        <v>827550.58800000011</v>
      </c>
      <c r="AH15" s="28">
        <f t="shared" si="36"/>
        <v>632997.78899999987</v>
      </c>
      <c r="AI15" s="28">
        <f t="shared" si="36"/>
        <v>571876.82699999993</v>
      </c>
      <c r="AJ15" s="28">
        <f t="shared" si="36"/>
        <v>23476.262999999999</v>
      </c>
      <c r="AK15" s="28">
        <f t="shared" si="36"/>
        <v>84077.522999999986</v>
      </c>
      <c r="AL15" s="28">
        <f t="shared" si="36"/>
        <v>53660.921999999991</v>
      </c>
      <c r="AM15" s="28">
        <f t="shared" si="36"/>
        <v>105795.02399999999</v>
      </c>
      <c r="AN15" s="28">
        <f t="shared" si="36"/>
        <v>188704.41300000003</v>
      </c>
      <c r="AO15" s="28">
        <f t="shared" si="36"/>
        <v>235269.378</v>
      </c>
      <c r="AP15" s="28">
        <f t="shared" si="36"/>
        <v>301736.38500000001</v>
      </c>
      <c r="AQ15" s="28">
        <f t="shared" si="36"/>
        <v>333646.68900000001</v>
      </c>
      <c r="AR15" s="28">
        <f t="shared" si="36"/>
        <v>415033.07100000005</v>
      </c>
      <c r="AS15" s="28">
        <f t="shared" si="36"/>
        <v>524204.13900000002</v>
      </c>
      <c r="AT15" s="28">
        <f t="shared" si="36"/>
        <v>346778.77800000005</v>
      </c>
      <c r="AU15" s="28">
        <f t="shared" si="36"/>
        <v>340857.29099999991</v>
      </c>
      <c r="AV15" s="28">
        <f t="shared" si="36"/>
        <v>144256.20600000001</v>
      </c>
      <c r="AW15" s="28">
        <f t="shared" si="36"/>
        <v>259780.677</v>
      </c>
      <c r="AX15" s="28">
        <f t="shared" si="36"/>
        <v>386838.93300000002</v>
      </c>
      <c r="AY15" s="28">
        <f t="shared" si="36"/>
        <v>386680.63200000004</v>
      </c>
      <c r="AZ15" s="28">
        <f t="shared" si="36"/>
        <v>456187.53899999993</v>
      </c>
      <c r="BA15" s="28">
        <f t="shared" si="36"/>
        <v>444544.57200000004</v>
      </c>
      <c r="BB15" s="28">
        <f t="shared" si="36"/>
        <v>496577.12399999989</v>
      </c>
      <c r="BC15" s="28">
        <f t="shared" si="36"/>
        <v>483981.37200000003</v>
      </c>
      <c r="BD15" s="28">
        <f t="shared" si="36"/>
        <v>511407.42299999978</v>
      </c>
      <c r="BE15" s="28">
        <f t="shared" si="36"/>
        <v>634196.03699999955</v>
      </c>
      <c r="BF15" s="28">
        <f t="shared" si="36"/>
        <v>568089.23100000003</v>
      </c>
      <c r="BG15" s="28">
        <f t="shared" si="36"/>
        <v>507129.94199999992</v>
      </c>
      <c r="BH15" s="28">
        <f t="shared" si="36"/>
        <v>541454.23499999987</v>
      </c>
      <c r="BI15" s="28">
        <f t="shared" si="36"/>
        <v>571844.06099999999</v>
      </c>
      <c r="BJ15" s="28">
        <f t="shared" si="36"/>
        <v>541668.28499999992</v>
      </c>
      <c r="BK15" s="28">
        <f t="shared" si="36"/>
        <v>562675.9439999999</v>
      </c>
      <c r="BL15" s="28">
        <f t="shared" si="36"/>
        <v>566343.89399999985</v>
      </c>
      <c r="BM15" s="28">
        <f t="shared" si="36"/>
        <v>583413.37799999979</v>
      </c>
      <c r="BN15" s="28">
        <f t="shared" si="36"/>
        <v>587073.07499999972</v>
      </c>
      <c r="BO15" s="28">
        <f t="shared" si="36"/>
        <v>588869.11799999978</v>
      </c>
      <c r="BP15" s="28">
        <f t="shared" si="36"/>
        <v>628723.69199999992</v>
      </c>
      <c r="BQ15" s="28">
        <f t="shared" si="36"/>
        <v>803878.62000000023</v>
      </c>
      <c r="BR15" s="28">
        <f t="shared" si="36"/>
        <v>519229.73100000009</v>
      </c>
      <c r="BS15" s="28">
        <f t="shared" si="36"/>
        <v>599051.72700000007</v>
      </c>
      <c r="BT15" s="28">
        <f t="shared" si="36"/>
        <v>524973.87600000005</v>
      </c>
      <c r="BU15" s="28">
        <f t="shared" si="36"/>
        <v>557170.15500000003</v>
      </c>
      <c r="BV15" s="28">
        <f t="shared" ref="BV15:CO15" si="37">SUM(BV11:BV14)</f>
        <v>559055.2379999999</v>
      </c>
      <c r="BW15" s="28">
        <f t="shared" si="37"/>
        <v>535352.66099999996</v>
      </c>
      <c r="BX15" s="28">
        <f t="shared" si="37"/>
        <v>581272.29900000012</v>
      </c>
      <c r="BY15" s="28">
        <f t="shared" si="37"/>
        <v>545866.66200000013</v>
      </c>
      <c r="BZ15" s="28">
        <f t="shared" si="37"/>
        <v>569706.67500000005</v>
      </c>
      <c r="CA15" s="28">
        <f t="shared" si="37"/>
        <v>553880.48399999994</v>
      </c>
      <c r="CB15" s="28">
        <f t="shared" si="37"/>
        <v>567681.05100000009</v>
      </c>
      <c r="CC15" s="28">
        <f t="shared" si="37"/>
        <v>800129.95800000033</v>
      </c>
      <c r="CD15" s="28">
        <f t="shared" si="37"/>
        <v>508085.60700000013</v>
      </c>
      <c r="CE15" s="28">
        <f t="shared" si="37"/>
        <v>464714.00100000022</v>
      </c>
      <c r="CF15" s="28">
        <f t="shared" si="37"/>
        <v>566525.48400000005</v>
      </c>
      <c r="CG15" s="28">
        <f t="shared" si="37"/>
        <v>690105.84900000005</v>
      </c>
      <c r="CH15" s="28">
        <f t="shared" si="37"/>
        <v>485386.00800000009</v>
      </c>
      <c r="CI15" s="28">
        <f t="shared" si="37"/>
        <v>507473.68200000015</v>
      </c>
      <c r="CJ15" s="28">
        <f t="shared" si="37"/>
        <v>499069.83600000007</v>
      </c>
      <c r="CK15" s="28">
        <f t="shared" si="37"/>
        <v>506960.75999999995</v>
      </c>
      <c r="CL15" s="28">
        <f t="shared" si="37"/>
        <v>529825.93799999997</v>
      </c>
      <c r="CM15" s="28">
        <f t="shared" si="37"/>
        <v>515944.91399999993</v>
      </c>
      <c r="CN15" s="28">
        <f t="shared" si="37"/>
        <v>579105.99599999993</v>
      </c>
      <c r="CO15" s="28">
        <f t="shared" si="37"/>
        <v>819585</v>
      </c>
      <c r="CP15" s="28">
        <f t="shared" ref="CP15:CQ15" si="38">SUM(CP11:CP14)</f>
        <v>595776.29999999993</v>
      </c>
      <c r="CQ15" s="28">
        <f t="shared" si="38"/>
        <v>539404.19999999995</v>
      </c>
      <c r="CR15" s="28">
        <f t="shared" ref="CR15:CS15" si="39">SUM(CR11:CR14)</f>
        <v>530219.4</v>
      </c>
      <c r="CS15" s="28">
        <f t="shared" si="39"/>
        <v>565072.19999999995</v>
      </c>
      <c r="CT15" s="28">
        <f t="shared" ref="CT15:CU15" si="40">SUM(CT11:CT14)</f>
        <v>577152.6</v>
      </c>
      <c r="CU15" s="28">
        <f t="shared" si="40"/>
        <v>566632.19999999995</v>
      </c>
      <c r="CV15" s="28">
        <f t="shared" ref="CV15:CW15" si="41">SUM(CV11:CV14)</f>
        <v>532954.875</v>
      </c>
      <c r="CW15" s="28">
        <f t="shared" si="41"/>
        <v>565065.81300000008</v>
      </c>
      <c r="CX15" s="28">
        <f t="shared" ref="CX15:CY15" si="42">SUM(CX11:CX14)</f>
        <v>479153.25600000005</v>
      </c>
      <c r="CY15" s="28">
        <f t="shared" si="42"/>
        <v>494586.06300000002</v>
      </c>
      <c r="CZ15" s="26"/>
      <c r="DA15" s="28">
        <f t="shared" si="34"/>
        <v>6265601.9069999997</v>
      </c>
      <c r="DB15" s="26"/>
      <c r="DC15" s="28">
        <f t="shared" ca="1" si="35"/>
        <v>6074222.0370000005</v>
      </c>
    </row>
    <row r="16" spans="2:108"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1">
        <v>-184202.89499999999</v>
      </c>
      <c r="CX16" s="41">
        <v>-185665.158</v>
      </c>
      <c r="CY16" s="41">
        <v>-175450.18499999997</v>
      </c>
      <c r="CZ16" s="40"/>
      <c r="DA16" s="41">
        <f t="shared" si="34"/>
        <v>-2250019.5270000002</v>
      </c>
      <c r="DB16" s="41"/>
      <c r="DC16" s="41">
        <f t="shared" ca="1" si="35"/>
        <v>-2278850.042695791</v>
      </c>
    </row>
    <row r="17" spans="2:107"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1">
        <v>-125550.003</v>
      </c>
      <c r="CX17" s="41">
        <v>-165338.69999999995</v>
      </c>
      <c r="CY17" s="41">
        <v>-158698.29900000003</v>
      </c>
      <c r="CZ17" s="40"/>
      <c r="DA17" s="41">
        <f t="shared" si="34"/>
        <v>-1671952.6590000002</v>
      </c>
      <c r="DB17" s="41"/>
      <c r="DC17" s="41">
        <f t="shared" ca="1" si="35"/>
        <v>-1188070.497</v>
      </c>
    </row>
    <row r="18" spans="2:107" ht="17.45" customHeight="1">
      <c r="B18" s="27" t="s">
        <v>3</v>
      </c>
      <c r="C18" s="15"/>
      <c r="D18" s="15"/>
      <c r="E18" s="15"/>
      <c r="F18" s="15"/>
      <c r="I18" s="36">
        <f>I16+I17</f>
        <v>-142498.28099999999</v>
      </c>
      <c r="J18" s="36">
        <f t="shared" ref="J18:BU18" si="43">J16+J17</f>
        <v>-208303.45799999998</v>
      </c>
      <c r="K18" s="36">
        <f t="shared" si="43"/>
        <v>-195891.55799999999</v>
      </c>
      <c r="L18" s="36">
        <f t="shared" si="43"/>
        <v>-188141.78100000002</v>
      </c>
      <c r="M18" s="36">
        <f t="shared" si="43"/>
        <v>-189850.39499999999</v>
      </c>
      <c r="N18" s="36">
        <f t="shared" si="43"/>
        <v>-208842.81599999999</v>
      </c>
      <c r="O18" s="36">
        <f t="shared" si="43"/>
        <v>-183848.64899999998</v>
      </c>
      <c r="P18" s="36">
        <f t="shared" si="43"/>
        <v>-179023.63499999998</v>
      </c>
      <c r="Q18" s="36">
        <f t="shared" si="43"/>
        <v>-203157.39899999998</v>
      </c>
      <c r="R18" s="36">
        <f t="shared" si="43"/>
        <v>-171162.15899999999</v>
      </c>
      <c r="S18" s="36">
        <f t="shared" si="43"/>
        <v>-209115.63</v>
      </c>
      <c r="T18" s="36">
        <f t="shared" si="43"/>
        <v>-93675.3</v>
      </c>
      <c r="U18" s="36">
        <f t="shared" si="43"/>
        <v>-215021.13299999997</v>
      </c>
      <c r="V18" s="36">
        <f t="shared" si="43"/>
        <v>-227817.49650000001</v>
      </c>
      <c r="W18" s="36">
        <f t="shared" si="43"/>
        <v>-245172.11700000003</v>
      </c>
      <c r="X18" s="36">
        <f t="shared" si="43"/>
        <v>-191735.46000000002</v>
      </c>
      <c r="Y18" s="36">
        <f t="shared" si="43"/>
        <v>-234424.443</v>
      </c>
      <c r="Z18" s="36">
        <f t="shared" si="43"/>
        <v>-217495.45500000002</v>
      </c>
      <c r="AA18" s="36">
        <f t="shared" si="43"/>
        <v>-218212.70700000005</v>
      </c>
      <c r="AB18" s="36">
        <f t="shared" si="43"/>
        <v>-221736.753</v>
      </c>
      <c r="AC18" s="36">
        <f t="shared" si="43"/>
        <v>-239211.23099999997</v>
      </c>
      <c r="AD18" s="36">
        <f t="shared" si="43"/>
        <v>-212617.19700000004</v>
      </c>
      <c r="AE18" s="36">
        <f t="shared" si="43"/>
        <v>-240586.08600000001</v>
      </c>
      <c r="AF18" s="36">
        <f t="shared" si="43"/>
        <v>-163911.38099999999</v>
      </c>
      <c r="AG18" s="36">
        <f t="shared" si="43"/>
        <v>-225640.326</v>
      </c>
      <c r="AH18" s="36">
        <f t="shared" si="43"/>
        <v>-222818.196</v>
      </c>
      <c r="AI18" s="36">
        <f t="shared" si="43"/>
        <v>-233885.96999999997</v>
      </c>
      <c r="AJ18" s="36">
        <f t="shared" si="43"/>
        <v>-237500.26799999998</v>
      </c>
      <c r="AK18" s="36">
        <f t="shared" si="43"/>
        <v>-120423.38999999998</v>
      </c>
      <c r="AL18" s="36">
        <f t="shared" si="43"/>
        <v>-292173.63900000002</v>
      </c>
      <c r="AM18" s="36">
        <f t="shared" si="43"/>
        <v>-25026.095999999998</v>
      </c>
      <c r="AN18" s="36">
        <f t="shared" si="43"/>
        <v>-318667.93199999997</v>
      </c>
      <c r="AO18" s="36">
        <f t="shared" si="43"/>
        <v>-257657.51399999994</v>
      </c>
      <c r="AP18" s="36">
        <f t="shared" si="43"/>
        <v>-193215.06600000002</v>
      </c>
      <c r="AQ18" s="36">
        <f t="shared" si="43"/>
        <v>-981638.6549999998</v>
      </c>
      <c r="AR18" s="36">
        <f t="shared" si="43"/>
        <v>-94469.14499999999</v>
      </c>
      <c r="AS18" s="36">
        <f t="shared" si="43"/>
        <v>-215729.451</v>
      </c>
      <c r="AT18" s="36">
        <f t="shared" si="43"/>
        <v>-287999.81699999992</v>
      </c>
      <c r="AU18" s="36">
        <f t="shared" si="43"/>
        <v>-303042.02399999998</v>
      </c>
      <c r="AV18" s="36">
        <f t="shared" si="43"/>
        <v>-343469.30100000004</v>
      </c>
      <c r="AW18" s="36">
        <f t="shared" si="43"/>
        <v>-199193.80799999999</v>
      </c>
      <c r="AX18" s="36">
        <f t="shared" si="43"/>
        <v>-362184.42299999989</v>
      </c>
      <c r="AY18" s="36">
        <f t="shared" si="43"/>
        <v>-362121.76199999999</v>
      </c>
      <c r="AZ18" s="36">
        <f t="shared" si="43"/>
        <v>-317579.85599999997</v>
      </c>
      <c r="BA18" s="36">
        <f t="shared" si="43"/>
        <v>-316681.46100000001</v>
      </c>
      <c r="BB18" s="36">
        <f t="shared" si="43"/>
        <v>-343090.86899999995</v>
      </c>
      <c r="BC18" s="36">
        <f t="shared" si="43"/>
        <v>-287359.734</v>
      </c>
      <c r="BD18" s="36">
        <f t="shared" si="43"/>
        <v>-131229.70499999999</v>
      </c>
      <c r="BE18" s="36">
        <f t="shared" si="43"/>
        <v>-90720.558000000005</v>
      </c>
      <c r="BF18" s="36">
        <f t="shared" si="43"/>
        <v>-192383.72099999999</v>
      </c>
      <c r="BG18" s="36">
        <f t="shared" si="43"/>
        <v>-152825.00099999999</v>
      </c>
      <c r="BH18" s="36">
        <f t="shared" si="43"/>
        <v>-186928.45200000002</v>
      </c>
      <c r="BI18" s="36">
        <f t="shared" si="43"/>
        <v>-168066.66000000003</v>
      </c>
      <c r="BJ18" s="36">
        <f t="shared" si="43"/>
        <v>-208471.27163663012</v>
      </c>
      <c r="BK18" s="36">
        <f t="shared" si="43"/>
        <v>-199226.87099999998</v>
      </c>
      <c r="BL18" s="36">
        <f t="shared" si="43"/>
        <v>-218540.46299999999</v>
      </c>
      <c r="BM18" s="36">
        <f t="shared" si="43"/>
        <v>-223543.68899999995</v>
      </c>
      <c r="BN18" s="36">
        <f t="shared" si="43"/>
        <v>-215122.18499999997</v>
      </c>
      <c r="BO18" s="36">
        <f t="shared" si="43"/>
        <v>-225420.576</v>
      </c>
      <c r="BP18" s="36">
        <f t="shared" si="43"/>
        <v>-168202.989</v>
      </c>
      <c r="BQ18" s="36">
        <f t="shared" si="43"/>
        <v>-186221.06699999998</v>
      </c>
      <c r="BR18" s="36">
        <f t="shared" si="43"/>
        <v>-234892.0986</v>
      </c>
      <c r="BS18" s="36">
        <f t="shared" si="43"/>
        <v>-258912.08759999997</v>
      </c>
      <c r="BT18" s="36">
        <f t="shared" si="43"/>
        <v>-234920.54352000004</v>
      </c>
      <c r="BU18" s="36">
        <f t="shared" si="43"/>
        <v>-265025.22899999999</v>
      </c>
      <c r="BV18" s="36">
        <f t="shared" ref="BV18:CO18" si="44">BV16+BV17</f>
        <v>-202543.28099999999</v>
      </c>
      <c r="BW18" s="36">
        <f t="shared" si="44"/>
        <v>-205224.69000000003</v>
      </c>
      <c r="BX18" s="36">
        <f t="shared" si="44"/>
        <v>-206931.94799999997</v>
      </c>
      <c r="BY18" s="36">
        <f t="shared" si="44"/>
        <v>-196326.02399999998</v>
      </c>
      <c r="BZ18" s="36">
        <f t="shared" si="44"/>
        <v>-211796.83499999996</v>
      </c>
      <c r="CA18" s="36">
        <f t="shared" si="44"/>
        <v>-219193.16399999999</v>
      </c>
      <c r="CB18" s="36">
        <f t="shared" si="44"/>
        <v>-151351.158</v>
      </c>
      <c r="CC18" s="36">
        <f t="shared" si="44"/>
        <v>-239125.41545999993</v>
      </c>
      <c r="CD18" s="36">
        <f t="shared" si="44"/>
        <v>-297732.30900000001</v>
      </c>
      <c r="CE18" s="36">
        <f t="shared" si="44"/>
        <v>-289633.65600000002</v>
      </c>
      <c r="CF18" s="36">
        <f t="shared" si="44"/>
        <v>-297692.09745</v>
      </c>
      <c r="CG18" s="36">
        <f t="shared" si="44"/>
        <v>-313619.68544999993</v>
      </c>
      <c r="CH18" s="36">
        <f t="shared" si="44"/>
        <v>-298493.264879013</v>
      </c>
      <c r="CI18" s="36">
        <f t="shared" si="44"/>
        <v>-288028.52069999999</v>
      </c>
      <c r="CJ18" s="36">
        <f t="shared" si="44"/>
        <v>-291840.35675677797</v>
      </c>
      <c r="CK18" s="36">
        <f t="shared" si="44"/>
        <v>-291140.01299999998</v>
      </c>
      <c r="CL18" s="36">
        <f t="shared" si="44"/>
        <v>-413654.88900000002</v>
      </c>
      <c r="CM18" s="36">
        <f t="shared" si="44"/>
        <v>-445960.33200000005</v>
      </c>
      <c r="CN18" s="36">
        <f t="shared" si="44"/>
        <v>-237294.549</v>
      </c>
      <c r="CO18" s="36">
        <f t="shared" si="44"/>
        <v>-279122.78700000001</v>
      </c>
      <c r="CP18" s="36">
        <f t="shared" ref="CP18:CQ18" si="45">CP16+CP17</f>
        <v>-501141.60599999997</v>
      </c>
      <c r="CQ18" s="36">
        <f t="shared" si="45"/>
        <v>-358130.679</v>
      </c>
      <c r="CR18" s="36">
        <f t="shared" ref="CR18:CS18" si="46">CR16+CR17</f>
        <v>-359291.87999999995</v>
      </c>
      <c r="CS18" s="36">
        <f t="shared" si="46"/>
        <v>-336157.2209999999</v>
      </c>
      <c r="CT18" s="36">
        <f t="shared" ref="CT18:CU18" si="47">CT16+CT17</f>
        <v>-332555.72700000001</v>
      </c>
      <c r="CU18" s="36">
        <f t="shared" si="47"/>
        <v>-431294.304</v>
      </c>
      <c r="CV18" s="36">
        <f t="shared" ref="CV18:CW18" si="48">CV16+CV17</f>
        <v>-329372.74200000003</v>
      </c>
      <c r="CW18" s="36">
        <f t="shared" si="48"/>
        <v>-309752.89799999999</v>
      </c>
      <c r="CX18" s="36">
        <f t="shared" ref="CX18:CY18" si="49">CX16+CX17</f>
        <v>-351003.85799999995</v>
      </c>
      <c r="CY18" s="36">
        <f t="shared" si="49"/>
        <v>-334148.484</v>
      </c>
      <c r="CZ18" s="26"/>
      <c r="DA18" s="36">
        <f t="shared" si="34"/>
        <v>-3921972.1860000002</v>
      </c>
      <c r="DB18" s="26"/>
      <c r="DC18" s="36">
        <f t="shared" ca="1" si="35"/>
        <v>-3466920.5396957905</v>
      </c>
    </row>
    <row r="19" spans="2:107" ht="17.45" customHeight="1">
      <c r="B19" s="44" t="s">
        <v>71</v>
      </c>
      <c r="C19" s="45"/>
      <c r="D19" s="45"/>
      <c r="E19" s="45"/>
      <c r="F19" s="61"/>
      <c r="I19" s="46">
        <f>I15+I18</f>
        <v>687509.86200000008</v>
      </c>
      <c r="J19" s="46">
        <f t="shared" ref="J19:BU19" si="50">J15+J18</f>
        <v>299877.93299999996</v>
      </c>
      <c r="K19" s="46">
        <f t="shared" si="50"/>
        <v>268451.31900000002</v>
      </c>
      <c r="L19" s="46">
        <f t="shared" si="50"/>
        <v>311295.93899999995</v>
      </c>
      <c r="M19" s="46">
        <f t="shared" si="50"/>
        <v>293181.01500000001</v>
      </c>
      <c r="N19" s="46">
        <f t="shared" si="50"/>
        <v>271981.72499999998</v>
      </c>
      <c r="O19" s="46">
        <f t="shared" si="50"/>
        <v>261102.36300000001</v>
      </c>
      <c r="P19" s="46">
        <f t="shared" si="50"/>
        <v>425373.58499999996</v>
      </c>
      <c r="Q19" s="46">
        <f t="shared" si="50"/>
        <v>295090.272</v>
      </c>
      <c r="R19" s="46">
        <f t="shared" si="50"/>
        <v>297615.435</v>
      </c>
      <c r="S19" s="46">
        <f t="shared" si="50"/>
        <v>246712.08599999995</v>
      </c>
      <c r="T19" s="46">
        <f t="shared" si="50"/>
        <v>454710.16800000001</v>
      </c>
      <c r="U19" s="46">
        <f t="shared" si="50"/>
        <v>610480.07700000005</v>
      </c>
      <c r="V19" s="46">
        <f t="shared" si="50"/>
        <v>301937.26649999991</v>
      </c>
      <c r="W19" s="46">
        <f t="shared" si="50"/>
        <v>254065.35299999994</v>
      </c>
      <c r="X19" s="46">
        <f t="shared" si="50"/>
        <v>718892.86800000025</v>
      </c>
      <c r="Y19" s="46">
        <f t="shared" si="50"/>
        <v>334520.82300000009</v>
      </c>
      <c r="Z19" s="46">
        <f t="shared" si="50"/>
        <v>312640.85399999999</v>
      </c>
      <c r="AA19" s="46">
        <f t="shared" si="50"/>
        <v>308637.10800000001</v>
      </c>
      <c r="AB19" s="46">
        <f t="shared" si="50"/>
        <v>315028.06799999997</v>
      </c>
      <c r="AC19" s="46">
        <f t="shared" si="50"/>
        <v>282079.842</v>
      </c>
      <c r="AD19" s="46">
        <f t="shared" si="50"/>
        <v>330474.01799999992</v>
      </c>
      <c r="AE19" s="46">
        <f t="shared" si="50"/>
        <v>310577.52</v>
      </c>
      <c r="AF19" s="46">
        <f t="shared" si="50"/>
        <v>423293.27999999997</v>
      </c>
      <c r="AG19" s="46">
        <f t="shared" si="50"/>
        <v>601910.2620000001</v>
      </c>
      <c r="AH19" s="46">
        <f t="shared" si="50"/>
        <v>410179.59299999988</v>
      </c>
      <c r="AI19" s="46">
        <f t="shared" si="50"/>
        <v>337990.85699999996</v>
      </c>
      <c r="AJ19" s="46">
        <f t="shared" si="50"/>
        <v>-214024.00499999998</v>
      </c>
      <c r="AK19" s="46">
        <f t="shared" si="50"/>
        <v>-36345.866999999998</v>
      </c>
      <c r="AL19" s="46">
        <f t="shared" si="50"/>
        <v>-238512.71700000003</v>
      </c>
      <c r="AM19" s="46">
        <f t="shared" si="50"/>
        <v>80768.927999999985</v>
      </c>
      <c r="AN19" s="46">
        <f t="shared" si="50"/>
        <v>-129963.51899999994</v>
      </c>
      <c r="AO19" s="46">
        <f t="shared" si="50"/>
        <v>-22388.13599999994</v>
      </c>
      <c r="AP19" s="46">
        <f t="shared" si="50"/>
        <v>108521.31899999999</v>
      </c>
      <c r="AQ19" s="46">
        <f t="shared" si="50"/>
        <v>-647991.96599999978</v>
      </c>
      <c r="AR19" s="46">
        <f t="shared" si="50"/>
        <v>320563.92600000009</v>
      </c>
      <c r="AS19" s="46">
        <f t="shared" si="50"/>
        <v>308474.68800000002</v>
      </c>
      <c r="AT19" s="46">
        <f t="shared" si="50"/>
        <v>58778.961000000127</v>
      </c>
      <c r="AU19" s="46">
        <f t="shared" si="50"/>
        <v>37815.266999999934</v>
      </c>
      <c r="AV19" s="46">
        <f t="shared" si="50"/>
        <v>-199213.09500000003</v>
      </c>
      <c r="AW19" s="46">
        <f t="shared" si="50"/>
        <v>60586.869000000006</v>
      </c>
      <c r="AX19" s="46">
        <f t="shared" si="50"/>
        <v>24654.510000000126</v>
      </c>
      <c r="AY19" s="46">
        <f t="shared" si="50"/>
        <v>24558.870000000054</v>
      </c>
      <c r="AZ19" s="46">
        <f t="shared" si="50"/>
        <v>138607.68299999996</v>
      </c>
      <c r="BA19" s="46">
        <f t="shared" si="50"/>
        <v>127863.11100000003</v>
      </c>
      <c r="BB19" s="46">
        <f t="shared" si="50"/>
        <v>153486.25499999995</v>
      </c>
      <c r="BC19" s="46">
        <f t="shared" si="50"/>
        <v>196621.63800000004</v>
      </c>
      <c r="BD19" s="46">
        <f t="shared" si="50"/>
        <v>380177.71799999976</v>
      </c>
      <c r="BE19" s="46">
        <f t="shared" si="50"/>
        <v>543475.47899999958</v>
      </c>
      <c r="BF19" s="46">
        <f t="shared" si="50"/>
        <v>375705.51</v>
      </c>
      <c r="BG19" s="46">
        <f t="shared" si="50"/>
        <v>354304.94099999993</v>
      </c>
      <c r="BH19" s="46">
        <f t="shared" si="50"/>
        <v>354525.78299999982</v>
      </c>
      <c r="BI19" s="46">
        <f t="shared" si="50"/>
        <v>403777.40099999995</v>
      </c>
      <c r="BJ19" s="46">
        <f t="shared" si="50"/>
        <v>333197.0133633698</v>
      </c>
      <c r="BK19" s="46">
        <f t="shared" si="50"/>
        <v>363449.07299999992</v>
      </c>
      <c r="BL19" s="46">
        <f t="shared" si="50"/>
        <v>347803.43099999987</v>
      </c>
      <c r="BM19" s="46">
        <f t="shared" si="50"/>
        <v>359869.68899999984</v>
      </c>
      <c r="BN19" s="46">
        <f t="shared" si="50"/>
        <v>371950.88999999978</v>
      </c>
      <c r="BO19" s="46">
        <f t="shared" si="50"/>
        <v>363448.54199999978</v>
      </c>
      <c r="BP19" s="46">
        <f t="shared" si="50"/>
        <v>460520.70299999992</v>
      </c>
      <c r="BQ19" s="46">
        <f t="shared" si="50"/>
        <v>617657.55300000031</v>
      </c>
      <c r="BR19" s="46">
        <f t="shared" si="50"/>
        <v>284337.63240000012</v>
      </c>
      <c r="BS19" s="46">
        <f t="shared" si="50"/>
        <v>340139.6394000001</v>
      </c>
      <c r="BT19" s="46">
        <f t="shared" si="50"/>
        <v>290053.33247999998</v>
      </c>
      <c r="BU19" s="46">
        <f t="shared" si="50"/>
        <v>292144.92600000004</v>
      </c>
      <c r="BV19" s="46">
        <f t="shared" ref="BV19:CO19" si="51">BV15+BV18</f>
        <v>356511.95699999994</v>
      </c>
      <c r="BW19" s="46">
        <f t="shared" si="51"/>
        <v>330127.9709999999</v>
      </c>
      <c r="BX19" s="46">
        <f t="shared" si="51"/>
        <v>374340.35100000014</v>
      </c>
      <c r="BY19" s="46">
        <f t="shared" si="51"/>
        <v>349540.63800000015</v>
      </c>
      <c r="BZ19" s="46">
        <f t="shared" si="51"/>
        <v>357909.84000000008</v>
      </c>
      <c r="CA19" s="46">
        <f t="shared" si="51"/>
        <v>334687.31999999995</v>
      </c>
      <c r="CB19" s="46">
        <f t="shared" si="51"/>
        <v>416329.8930000001</v>
      </c>
      <c r="CC19" s="46">
        <f t="shared" si="51"/>
        <v>561004.5425400004</v>
      </c>
      <c r="CD19" s="46">
        <f t="shared" si="51"/>
        <v>210353.29800000013</v>
      </c>
      <c r="CE19" s="46">
        <f t="shared" si="51"/>
        <v>175080.3450000002</v>
      </c>
      <c r="CF19" s="46">
        <f t="shared" si="51"/>
        <v>268833.38655000005</v>
      </c>
      <c r="CG19" s="46">
        <f t="shared" si="51"/>
        <v>376486.16355000011</v>
      </c>
      <c r="CH19" s="46">
        <f t="shared" si="51"/>
        <v>186892.74312098708</v>
      </c>
      <c r="CI19" s="46">
        <f t="shared" si="51"/>
        <v>219445.16130000015</v>
      </c>
      <c r="CJ19" s="46">
        <f t="shared" si="51"/>
        <v>207229.4792432221</v>
      </c>
      <c r="CK19" s="46">
        <f t="shared" si="51"/>
        <v>215820.74699999997</v>
      </c>
      <c r="CL19" s="46">
        <f t="shared" si="51"/>
        <v>116171.04899999994</v>
      </c>
      <c r="CM19" s="46">
        <f t="shared" si="51"/>
        <v>69984.581999999878</v>
      </c>
      <c r="CN19" s="46">
        <f t="shared" si="51"/>
        <v>341811.44699999993</v>
      </c>
      <c r="CO19" s="46">
        <f t="shared" si="51"/>
        <v>540462.21299999999</v>
      </c>
      <c r="CP19" s="46">
        <f t="shared" ref="CP19:CQ19" si="52">CP15+CP18</f>
        <v>94634.693999999959</v>
      </c>
      <c r="CQ19" s="46">
        <f t="shared" si="52"/>
        <v>181273.52099999995</v>
      </c>
      <c r="CR19" s="46">
        <f t="shared" ref="CR19:CS19" si="53">CR15+CR18</f>
        <v>170927.52000000008</v>
      </c>
      <c r="CS19" s="46">
        <f t="shared" si="53"/>
        <v>228914.97900000005</v>
      </c>
      <c r="CT19" s="46">
        <f t="shared" ref="CT19:CU19" si="54">CT15+CT18</f>
        <v>244596.87299999996</v>
      </c>
      <c r="CU19" s="46">
        <f t="shared" si="54"/>
        <v>135337.89599999995</v>
      </c>
      <c r="CV19" s="46">
        <f t="shared" ref="CV19:CW19" si="55">CV15+CV18</f>
        <v>203582.13299999997</v>
      </c>
      <c r="CW19" s="46">
        <f t="shared" si="55"/>
        <v>255312.9150000001</v>
      </c>
      <c r="CX19" s="46">
        <f t="shared" ref="CX19:CY19" si="56">CX15+CX18</f>
        <v>128149.3980000001</v>
      </c>
      <c r="CY19" s="46">
        <f t="shared" si="56"/>
        <v>160437.57900000003</v>
      </c>
      <c r="CZ19" s="26"/>
      <c r="DA19" s="46">
        <f t="shared" si="34"/>
        <v>2343629.7209999999</v>
      </c>
      <c r="DB19" s="26"/>
      <c r="DC19" s="46">
        <f t="shared" ca="1" si="35"/>
        <v>2607301.4973042104</v>
      </c>
    </row>
    <row r="20" spans="2:107"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1">
        <v>177793.81269618004</v>
      </c>
      <c r="CX20" s="41">
        <v>243742.68589464895</v>
      </c>
      <c r="CY20" s="41">
        <v>208067.72628367503</v>
      </c>
      <c r="CZ20" s="40"/>
      <c r="DA20" s="41">
        <f t="shared" si="34"/>
        <v>2263327.6792328837</v>
      </c>
      <c r="DB20" s="41"/>
      <c r="DC20" s="41">
        <f t="shared" ca="1" si="35"/>
        <v>1881559.9655367699</v>
      </c>
    </row>
    <row r="21" spans="2:107" ht="17.45" customHeight="1">
      <c r="B21" s="29" t="s">
        <v>4</v>
      </c>
      <c r="C21" s="30"/>
      <c r="D21" s="30"/>
      <c r="E21" s="30"/>
      <c r="F21" s="30"/>
      <c r="I21" s="37">
        <f>I19+I20</f>
        <v>839786.25900000008</v>
      </c>
      <c r="J21" s="37">
        <f t="shared" ref="J21:BU21" si="57">J19+J20</f>
        <v>434255.40599999996</v>
      </c>
      <c r="K21" s="37">
        <f t="shared" si="57"/>
        <v>439660.88699999999</v>
      </c>
      <c r="L21" s="37">
        <f t="shared" si="57"/>
        <v>474874.9709999999</v>
      </c>
      <c r="M21" s="37">
        <f t="shared" si="57"/>
        <v>450540.14099999995</v>
      </c>
      <c r="N21" s="37">
        <f t="shared" si="57"/>
        <v>414518.45400000003</v>
      </c>
      <c r="O21" s="37">
        <f t="shared" si="57"/>
        <v>415156.179</v>
      </c>
      <c r="P21" s="37">
        <f t="shared" si="57"/>
        <v>584486.70899999992</v>
      </c>
      <c r="Q21" s="37">
        <f t="shared" si="57"/>
        <v>451132.22399999999</v>
      </c>
      <c r="R21" s="37">
        <f t="shared" si="57"/>
        <v>459874.54200000002</v>
      </c>
      <c r="S21" s="37">
        <f t="shared" si="57"/>
        <v>429449.68499999994</v>
      </c>
      <c r="T21" s="37">
        <f t="shared" si="57"/>
        <v>693893.82599999988</v>
      </c>
      <c r="U21" s="37">
        <f t="shared" si="57"/>
        <v>777123.42300000007</v>
      </c>
      <c r="V21" s="37">
        <f t="shared" si="57"/>
        <v>455480.13449999993</v>
      </c>
      <c r="W21" s="37">
        <f t="shared" si="57"/>
        <v>438066.92399999988</v>
      </c>
      <c r="X21" s="37">
        <f t="shared" si="57"/>
        <v>892974.12600000028</v>
      </c>
      <c r="Y21" s="37">
        <f t="shared" si="57"/>
        <v>525832.06500000006</v>
      </c>
      <c r="Z21" s="37">
        <f t="shared" si="57"/>
        <v>509713.49100000004</v>
      </c>
      <c r="AA21" s="37">
        <f t="shared" si="57"/>
        <v>511264.34100000001</v>
      </c>
      <c r="AB21" s="37">
        <f t="shared" si="57"/>
        <v>491871.62099999993</v>
      </c>
      <c r="AC21" s="37">
        <f t="shared" si="57"/>
        <v>462394.41241844796</v>
      </c>
      <c r="AD21" s="37">
        <f t="shared" si="57"/>
        <v>524098.19699999993</v>
      </c>
      <c r="AE21" s="37">
        <f t="shared" si="57"/>
        <v>514376.40899999999</v>
      </c>
      <c r="AF21" s="37">
        <f t="shared" si="57"/>
        <v>653113.41899999999</v>
      </c>
      <c r="AG21" s="37">
        <f t="shared" si="57"/>
        <v>783144.82200000004</v>
      </c>
      <c r="AH21" s="37">
        <f t="shared" si="57"/>
        <v>556837.2209999999</v>
      </c>
      <c r="AI21" s="37">
        <f t="shared" si="57"/>
        <v>417241.43099999998</v>
      </c>
      <c r="AJ21" s="37">
        <f t="shared" si="57"/>
        <v>-231527.67899999997</v>
      </c>
      <c r="AK21" s="37">
        <f t="shared" si="57"/>
        <v>-18842.192999999996</v>
      </c>
      <c r="AL21" s="37">
        <f t="shared" si="57"/>
        <v>-238512.71700000003</v>
      </c>
      <c r="AM21" s="37">
        <f t="shared" si="57"/>
        <v>80768.927999999985</v>
      </c>
      <c r="AN21" s="37">
        <f t="shared" si="57"/>
        <v>-90529.772999999928</v>
      </c>
      <c r="AO21" s="37">
        <f t="shared" si="57"/>
        <v>27335.199000000059</v>
      </c>
      <c r="AP21" s="37">
        <f t="shared" si="57"/>
        <v>183319.33681373997</v>
      </c>
      <c r="AQ21" s="37">
        <f t="shared" si="57"/>
        <v>-572472.19534957176</v>
      </c>
      <c r="AR21" s="37">
        <f t="shared" si="57"/>
        <v>422776.69800000009</v>
      </c>
      <c r="AS21" s="37">
        <f t="shared" si="57"/>
        <v>364376.53200000001</v>
      </c>
      <c r="AT21" s="37">
        <f t="shared" si="57"/>
        <v>104722.34700000013</v>
      </c>
      <c r="AU21" s="37">
        <f t="shared" si="57"/>
        <v>37805.069999999934</v>
      </c>
      <c r="AV21" s="37">
        <f t="shared" si="57"/>
        <v>-195383.41452600004</v>
      </c>
      <c r="AW21" s="37">
        <f t="shared" si="57"/>
        <v>126373.68000000001</v>
      </c>
      <c r="AX21" s="37">
        <f t="shared" si="57"/>
        <v>100216.42200000012</v>
      </c>
      <c r="AY21" s="37">
        <f t="shared" si="57"/>
        <v>113221.38000000005</v>
      </c>
      <c r="AZ21" s="37">
        <f t="shared" si="57"/>
        <v>219103.46699999995</v>
      </c>
      <c r="BA21" s="37">
        <f t="shared" si="57"/>
        <v>209165.77800000005</v>
      </c>
      <c r="BB21" s="37">
        <f t="shared" si="57"/>
        <v>289405.06499999994</v>
      </c>
      <c r="BC21" s="37">
        <f t="shared" si="57"/>
        <v>323084.16751858499</v>
      </c>
      <c r="BD21" s="37">
        <f t="shared" si="57"/>
        <v>572008.52099999972</v>
      </c>
      <c r="BE21" s="37">
        <f t="shared" si="57"/>
        <v>645604.00199999963</v>
      </c>
      <c r="BF21" s="37">
        <f t="shared" si="57"/>
        <v>460932.69621239998</v>
      </c>
      <c r="BG21" s="37">
        <f t="shared" si="57"/>
        <v>489483.25799999991</v>
      </c>
      <c r="BH21" s="37">
        <f t="shared" si="57"/>
        <v>510089.59199999977</v>
      </c>
      <c r="BI21" s="37">
        <f t="shared" si="57"/>
        <v>568628.06099999999</v>
      </c>
      <c r="BJ21" s="37">
        <f t="shared" si="57"/>
        <v>494390.59536336979</v>
      </c>
      <c r="BK21" s="37">
        <f t="shared" si="57"/>
        <v>555285.76532732928</v>
      </c>
      <c r="BL21" s="37">
        <f t="shared" si="57"/>
        <v>499498.72629502905</v>
      </c>
      <c r="BM21" s="37">
        <f t="shared" si="57"/>
        <v>522217.09499999986</v>
      </c>
      <c r="BN21" s="37">
        <f t="shared" si="57"/>
        <v>535876.38899999973</v>
      </c>
      <c r="BO21" s="37">
        <f t="shared" si="57"/>
        <v>531371.24699999974</v>
      </c>
      <c r="BP21" s="37">
        <f t="shared" si="57"/>
        <v>668922.10800000001</v>
      </c>
      <c r="BQ21" s="37">
        <f t="shared" si="57"/>
        <v>777159.36398576433</v>
      </c>
      <c r="BR21" s="37">
        <f t="shared" si="57"/>
        <v>417704.20496848726</v>
      </c>
      <c r="BS21" s="37">
        <f t="shared" si="57"/>
        <v>496067.75182800007</v>
      </c>
      <c r="BT21" s="37">
        <f t="shared" si="57"/>
        <v>452993.26847999997</v>
      </c>
      <c r="BU21" s="37">
        <f t="shared" si="57"/>
        <v>457087.54827222007</v>
      </c>
      <c r="BV21" s="37">
        <f t="shared" ref="BV21:CO21" si="58">BV19+BV20</f>
        <v>544640.2649999999</v>
      </c>
      <c r="BW21" s="37">
        <f t="shared" si="58"/>
        <v>528956.77578674536</v>
      </c>
      <c r="BX21" s="37">
        <f t="shared" si="58"/>
        <v>531972.23718496959</v>
      </c>
      <c r="BY21" s="37">
        <f t="shared" si="58"/>
        <v>495765.22795500013</v>
      </c>
      <c r="BZ21" s="37">
        <f t="shared" si="58"/>
        <v>543043.54512675002</v>
      </c>
      <c r="CA21" s="37">
        <f t="shared" si="58"/>
        <v>540413.09152471274</v>
      </c>
      <c r="CB21" s="37">
        <f t="shared" si="58"/>
        <v>666106.34525821102</v>
      </c>
      <c r="CC21" s="37">
        <f t="shared" si="58"/>
        <v>728731.05168750032</v>
      </c>
      <c r="CD21" s="37">
        <f t="shared" si="58"/>
        <v>339359.58812353661</v>
      </c>
      <c r="CE21" s="37">
        <f t="shared" si="58"/>
        <v>338149.60644398537</v>
      </c>
      <c r="CF21" s="37">
        <f t="shared" si="58"/>
        <v>434702.71908750001</v>
      </c>
      <c r="CG21" s="37">
        <f t="shared" si="58"/>
        <v>539211.31688250008</v>
      </c>
      <c r="CH21" s="37">
        <f t="shared" si="58"/>
        <v>377548.50789848703</v>
      </c>
      <c r="CI21" s="37">
        <f t="shared" si="58"/>
        <v>423399.66870000015</v>
      </c>
      <c r="CJ21" s="37">
        <f t="shared" si="58"/>
        <v>395197.54524322209</v>
      </c>
      <c r="CK21" s="37">
        <f t="shared" si="58"/>
        <v>336551.53303499997</v>
      </c>
      <c r="CL21" s="37">
        <f t="shared" si="58"/>
        <v>290206.75091924844</v>
      </c>
      <c r="CM21" s="37">
        <f t="shared" si="58"/>
        <v>285803.17481999996</v>
      </c>
      <c r="CN21" s="37">
        <f t="shared" si="58"/>
        <v>595997.56745249999</v>
      </c>
      <c r="CO21" s="37">
        <f t="shared" si="58"/>
        <v>718097.91951477644</v>
      </c>
      <c r="CP21" s="37">
        <f t="shared" ref="CP21:CQ21" si="59">CP19+CP20</f>
        <v>253362.57195266327</v>
      </c>
      <c r="CQ21" s="37">
        <f t="shared" si="59"/>
        <v>384206.65487538965</v>
      </c>
      <c r="CR21" s="37">
        <f t="shared" ref="CR21:CS21" si="60">CR19+CR20</f>
        <v>362319.37625314074</v>
      </c>
      <c r="CS21" s="37">
        <f t="shared" si="60"/>
        <v>478498.74413127307</v>
      </c>
      <c r="CT21" s="37">
        <f t="shared" ref="CT21:CU21" si="61">CT19+CT20</f>
        <v>428035.61122041364</v>
      </c>
      <c r="CU21" s="37">
        <f t="shared" si="61"/>
        <v>367464.9141826455</v>
      </c>
      <c r="CV21" s="37">
        <f t="shared" ref="CV21:CW21" si="62">CV19+CV20</f>
        <v>441467.49122807721</v>
      </c>
      <c r="CW21" s="37">
        <f t="shared" si="62"/>
        <v>433106.72769618011</v>
      </c>
      <c r="CX21" s="37">
        <f t="shared" ref="CX21:CY21" si="63">CX19+CX20</f>
        <v>371892.08389464905</v>
      </c>
      <c r="CY21" s="37">
        <f t="shared" si="63"/>
        <v>368505.30528367509</v>
      </c>
      <c r="CZ21" s="26"/>
      <c r="DA21" s="37">
        <f t="shared" si="34"/>
        <v>4606957.4002328832</v>
      </c>
      <c r="DB21" s="26"/>
      <c r="DC21" s="37">
        <f t="shared" ca="1" si="35"/>
        <v>4488861.4628409799</v>
      </c>
    </row>
    <row r="22" spans="2:107"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1">
        <v>-974609.15699999989</v>
      </c>
      <c r="CX22" s="41">
        <v>-534779.40599999996</v>
      </c>
      <c r="CY22" s="41">
        <v>-499927.93199999997</v>
      </c>
      <c r="CZ22" s="40"/>
      <c r="DA22" s="41">
        <f t="shared" si="34"/>
        <v>-5943278.2919999994</v>
      </c>
      <c r="DB22" s="40"/>
      <c r="DC22" s="41">
        <f t="shared" ca="1" si="35"/>
        <v>-2500268.1419999995</v>
      </c>
    </row>
    <row r="23" spans="2:107"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1">
        <v>0</v>
      </c>
      <c r="CX23" s="41">
        <v>0</v>
      </c>
      <c r="CY23" s="41">
        <v>0</v>
      </c>
      <c r="CZ23" s="43"/>
      <c r="DA23" s="41">
        <f t="shared" si="34"/>
        <v>0</v>
      </c>
      <c r="DB23" s="43"/>
      <c r="DC23" s="41">
        <f t="shared" ca="1" si="35"/>
        <v>-24773.891999999993</v>
      </c>
    </row>
    <row r="24" spans="2:107" ht="17.45" customHeight="1">
      <c r="B24" s="44" t="s">
        <v>31</v>
      </c>
      <c r="C24" s="45"/>
      <c r="D24" s="45"/>
      <c r="E24" s="45"/>
      <c r="F24" s="61"/>
      <c r="I24" s="46">
        <f>I21+I22+I23</f>
        <v>752457.78000000014</v>
      </c>
      <c r="J24" s="46">
        <f t="shared" ref="J24:BU24" si="64">J21+J22+J23</f>
        <v>356344.54199999996</v>
      </c>
      <c r="K24" s="46">
        <f t="shared" si="64"/>
        <v>336612.61499999999</v>
      </c>
      <c r="L24" s="46">
        <f t="shared" si="64"/>
        <v>228122.88599999991</v>
      </c>
      <c r="M24" s="46">
        <f t="shared" si="64"/>
        <v>222381.69299999997</v>
      </c>
      <c r="N24" s="46">
        <f t="shared" si="64"/>
        <v>199528.15200000003</v>
      </c>
      <c r="O24" s="46">
        <f t="shared" si="64"/>
        <v>159871.51500000001</v>
      </c>
      <c r="P24" s="46">
        <f t="shared" si="64"/>
        <v>229976.28599999999</v>
      </c>
      <c r="Q24" s="46">
        <f t="shared" si="64"/>
        <v>309396.70199999993</v>
      </c>
      <c r="R24" s="46">
        <f t="shared" si="64"/>
        <v>254306.22600000002</v>
      </c>
      <c r="S24" s="46">
        <f t="shared" si="64"/>
        <v>37023.014999999927</v>
      </c>
      <c r="T24" s="46">
        <f t="shared" si="64"/>
        <v>350223.73499999987</v>
      </c>
      <c r="U24" s="46">
        <f t="shared" si="64"/>
        <v>846957.43500000006</v>
      </c>
      <c r="V24" s="46">
        <f t="shared" si="64"/>
        <v>437557.3004999999</v>
      </c>
      <c r="W24" s="46">
        <f t="shared" si="64"/>
        <v>413287.58399999986</v>
      </c>
      <c r="X24" s="46">
        <f t="shared" si="64"/>
        <v>770644.74600000028</v>
      </c>
      <c r="Y24" s="46">
        <f t="shared" si="64"/>
        <v>487297.76100000006</v>
      </c>
      <c r="Z24" s="46">
        <f t="shared" si="64"/>
        <v>494289.29700000008</v>
      </c>
      <c r="AA24" s="46">
        <f t="shared" si="64"/>
        <v>287416.92000000004</v>
      </c>
      <c r="AB24" s="46">
        <f t="shared" si="64"/>
        <v>342260.2649999999</v>
      </c>
      <c r="AC24" s="46">
        <f t="shared" si="64"/>
        <v>257190.91741844796</v>
      </c>
      <c r="AD24" s="46">
        <f t="shared" si="64"/>
        <v>456237.82199999993</v>
      </c>
      <c r="AE24" s="46">
        <f t="shared" si="64"/>
        <v>451284.21</v>
      </c>
      <c r="AF24" s="46">
        <f t="shared" si="64"/>
        <v>585517.22699999996</v>
      </c>
      <c r="AG24" s="46">
        <f t="shared" si="64"/>
        <v>688345.71900000004</v>
      </c>
      <c r="AH24" s="46">
        <f t="shared" si="64"/>
        <v>540400.22699999984</v>
      </c>
      <c r="AI24" s="46">
        <f t="shared" si="64"/>
        <v>396639.08100000001</v>
      </c>
      <c r="AJ24" s="46">
        <f t="shared" si="64"/>
        <v>-292484.94299999997</v>
      </c>
      <c r="AK24" s="46">
        <f t="shared" si="64"/>
        <v>-25379.450999999994</v>
      </c>
      <c r="AL24" s="46">
        <f t="shared" si="64"/>
        <v>-241060.12500000003</v>
      </c>
      <c r="AM24" s="46">
        <f t="shared" si="64"/>
        <v>46072.763999999981</v>
      </c>
      <c r="AN24" s="46">
        <f t="shared" si="64"/>
        <v>-105620.94899999992</v>
      </c>
      <c r="AO24" s="46">
        <f t="shared" si="64"/>
        <v>12610.824000000057</v>
      </c>
      <c r="AP24" s="46">
        <f t="shared" si="64"/>
        <v>169698.19981373995</v>
      </c>
      <c r="AQ24" s="46">
        <f t="shared" si="64"/>
        <v>-581674.02934957179</v>
      </c>
      <c r="AR24" s="46">
        <f t="shared" si="64"/>
        <v>389435.09700000013</v>
      </c>
      <c r="AS24" s="46">
        <f t="shared" si="64"/>
        <v>325482.92100000003</v>
      </c>
      <c r="AT24" s="46">
        <f t="shared" si="64"/>
        <v>88951.872000000134</v>
      </c>
      <c r="AU24" s="46">
        <f t="shared" si="64"/>
        <v>21286.265999999938</v>
      </c>
      <c r="AV24" s="46">
        <f t="shared" si="64"/>
        <v>-201592.60152600004</v>
      </c>
      <c r="AW24" s="46">
        <f t="shared" si="64"/>
        <v>125650.698</v>
      </c>
      <c r="AX24" s="46">
        <f t="shared" si="64"/>
        <v>91999.350000000122</v>
      </c>
      <c r="AY24" s="46">
        <f t="shared" si="64"/>
        <v>105791.82000000005</v>
      </c>
      <c r="AZ24" s="46">
        <f t="shared" si="64"/>
        <v>208756.75499999995</v>
      </c>
      <c r="BA24" s="46">
        <f t="shared" si="64"/>
        <v>208613.38800000004</v>
      </c>
      <c r="BB24" s="46">
        <f t="shared" si="64"/>
        <v>256986.80399999995</v>
      </c>
      <c r="BC24" s="46">
        <f t="shared" si="64"/>
        <v>321528.75151858496</v>
      </c>
      <c r="BD24" s="46">
        <f t="shared" si="64"/>
        <v>564292.1039999997</v>
      </c>
      <c r="BE24" s="46">
        <f t="shared" si="64"/>
        <v>645604.00199999963</v>
      </c>
      <c r="BF24" s="46">
        <f t="shared" si="64"/>
        <v>458490.47121240001</v>
      </c>
      <c r="BG24" s="46">
        <f t="shared" si="64"/>
        <v>487760.84999999992</v>
      </c>
      <c r="BH24" s="46">
        <f t="shared" si="64"/>
        <v>509319.67199999979</v>
      </c>
      <c r="BI24" s="46">
        <f t="shared" si="64"/>
        <v>561149.76300000004</v>
      </c>
      <c r="BJ24" s="46">
        <f t="shared" si="64"/>
        <v>487595.66736336978</v>
      </c>
      <c r="BK24" s="46">
        <f t="shared" si="64"/>
        <v>544034.09132732928</v>
      </c>
      <c r="BL24" s="46">
        <f t="shared" si="64"/>
        <v>496368.79929502902</v>
      </c>
      <c r="BM24" s="46">
        <f t="shared" si="64"/>
        <v>510100.54199999984</v>
      </c>
      <c r="BN24" s="46">
        <f t="shared" si="64"/>
        <v>531905.4569999997</v>
      </c>
      <c r="BO24" s="46">
        <f t="shared" si="64"/>
        <v>520981.53599999973</v>
      </c>
      <c r="BP24" s="46">
        <f t="shared" si="64"/>
        <v>646368.10800000001</v>
      </c>
      <c r="BQ24" s="46">
        <f t="shared" si="64"/>
        <v>558800.13398576435</v>
      </c>
      <c r="BR24" s="46">
        <f t="shared" si="64"/>
        <v>202517.09696848728</v>
      </c>
      <c r="BS24" s="46">
        <f t="shared" si="64"/>
        <v>309015.62782800006</v>
      </c>
      <c r="BT24" s="46">
        <f t="shared" si="64"/>
        <v>227220.90347999998</v>
      </c>
      <c r="BU24" s="46">
        <f t="shared" si="64"/>
        <v>185461.17627222009</v>
      </c>
      <c r="BV24" s="46">
        <f t="shared" ref="BV24:CO24" si="65">BV21+BV22+BV23</f>
        <v>426719.77799999993</v>
      </c>
      <c r="BW24" s="46">
        <f t="shared" si="65"/>
        <v>185188.23478674525</v>
      </c>
      <c r="BX24" s="46">
        <f t="shared" si="65"/>
        <v>217231.38418496947</v>
      </c>
      <c r="BY24" s="46">
        <f t="shared" si="65"/>
        <v>120796.71295500013</v>
      </c>
      <c r="BZ24" s="46">
        <f t="shared" si="65"/>
        <v>140744.43612675005</v>
      </c>
      <c r="CA24" s="46">
        <f t="shared" si="65"/>
        <v>320820.43252471276</v>
      </c>
      <c r="CB24" s="46">
        <f t="shared" si="65"/>
        <v>458801.65625821101</v>
      </c>
      <c r="CC24" s="46">
        <f t="shared" si="65"/>
        <v>625249.14468750032</v>
      </c>
      <c r="CD24" s="46">
        <f t="shared" si="65"/>
        <v>298588.66112353664</v>
      </c>
      <c r="CE24" s="46">
        <f t="shared" si="65"/>
        <v>263258.53644398542</v>
      </c>
      <c r="CF24" s="46">
        <f t="shared" si="65"/>
        <v>223548.01608750003</v>
      </c>
      <c r="CG24" s="46">
        <f t="shared" si="65"/>
        <v>213257.32388250006</v>
      </c>
      <c r="CH24" s="46">
        <f t="shared" si="65"/>
        <v>-24947.78810151291</v>
      </c>
      <c r="CI24" s="46">
        <f t="shared" si="65"/>
        <v>82182.152700000137</v>
      </c>
      <c r="CJ24" s="46">
        <f t="shared" si="65"/>
        <v>286246.78224322211</v>
      </c>
      <c r="CK24" s="46">
        <f t="shared" si="65"/>
        <v>255468.13303499998</v>
      </c>
      <c r="CL24" s="46">
        <f t="shared" si="65"/>
        <v>-205326.49908075156</v>
      </c>
      <c r="CM24" s="46">
        <f t="shared" si="65"/>
        <v>-53705.034180000031</v>
      </c>
      <c r="CN24" s="46">
        <f t="shared" si="65"/>
        <v>-34102.632547499961</v>
      </c>
      <c r="CO24" s="46">
        <f t="shared" si="65"/>
        <v>241150.41951477644</v>
      </c>
      <c r="CP24" s="46">
        <f t="shared" ref="CP24:CQ24" si="66">CP21+CP22+CP23</f>
        <v>-264722.72804733668</v>
      </c>
      <c r="CQ24" s="46">
        <f t="shared" si="66"/>
        <v>-507239.74512461037</v>
      </c>
      <c r="CR24" s="46">
        <f t="shared" ref="CR24:CS24" si="67">CR21+CR22+CR23</f>
        <v>-460730.92374685919</v>
      </c>
      <c r="CS24" s="46">
        <f t="shared" si="67"/>
        <v>233790.24413127307</v>
      </c>
      <c r="CT24" s="46">
        <f t="shared" ref="CT24:CU24" si="68">CT21+CT22+CT23</f>
        <v>-40432.388779586356</v>
      </c>
      <c r="CU24" s="46">
        <f t="shared" si="68"/>
        <v>172776.61418264551</v>
      </c>
      <c r="CV24" s="46">
        <f t="shared" ref="CV24:CW24" si="69">CV21+CV22+CV23</f>
        <v>124899.99422807724</v>
      </c>
      <c r="CW24" s="46">
        <f t="shared" si="69"/>
        <v>-541502.42930381978</v>
      </c>
      <c r="CX24" s="46">
        <f t="shared" ref="CX24:CY24" si="70">CX21+CX22+CX23</f>
        <v>-162887.3221053509</v>
      </c>
      <c r="CY24" s="46">
        <f t="shared" si="70"/>
        <v>-131422.62671632488</v>
      </c>
      <c r="CZ24" s="26"/>
      <c r="DA24" s="46">
        <f t="shared" si="34"/>
        <v>-1336320.891767116</v>
      </c>
      <c r="DB24" s="26"/>
      <c r="DC24" s="46">
        <f t="shared" ca="1" si="35"/>
        <v>1963819.4288409804</v>
      </c>
    </row>
    <row r="26" spans="2:107"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row>
    <row r="27" spans="2:107"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DA27" s="7"/>
      <c r="DC27" s="7"/>
    </row>
    <row r="28" spans="2:107"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row>
    <row r="29" spans="2:107"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c r="CW29" s="62">
        <v>24976878.75</v>
      </c>
      <c r="CX29" s="62">
        <v>25696319.77</v>
      </c>
      <c r="CY29" s="62">
        <v>28896984.039999988</v>
      </c>
    </row>
    <row r="30" spans="2:107"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c r="CW30" s="49">
        <v>8.9924396170683971E-2</v>
      </c>
      <c r="CX30" s="49">
        <v>8.9952923764569676E-2</v>
      </c>
      <c r="CY30" s="49">
        <v>8.5708915249170764E-2</v>
      </c>
    </row>
    <row r="31" spans="2:107"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c r="CW31" s="62">
        <v>51919</v>
      </c>
      <c r="CX31" s="62">
        <v>64806</v>
      </c>
      <c r="CY31" s="62">
        <v>58766</v>
      </c>
    </row>
    <row r="32" spans="2:107"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c r="CW32" s="49">
        <v>5.4152274434225323E-2</v>
      </c>
      <c r="CX32" s="49">
        <v>6.4214173815959064E-2</v>
      </c>
      <c r="CY32" s="49">
        <v>6.9913581875071573E-2</v>
      </c>
    </row>
    <row r="33" spans="2:103"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c r="CW33" s="49">
        <v>0.11056596141144071</v>
      </c>
      <c r="CX33" s="49">
        <v>5.8648368241854598E-2</v>
      </c>
      <c r="CY33" s="49">
        <v>2.8151722675053836E-3</v>
      </c>
    </row>
  </sheetData>
  <pageMargins left="0.7" right="0.7" top="0.75" bottom="0.75" header="0.3" footer="0.3"/>
  <pageSetup paperSize="9" orientation="portrait" horizontalDpi="300" verticalDpi="300" r:id="rId1"/>
  <ignoredErrors>
    <ignoredError sqref="DC8:DC10 DB7 DA8:DB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2026-01-19T19:55:58Z</dcterms:modified>
</cp:coreProperties>
</file>