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91341853-65C9-4A86-B57D-6369AF3F83F5}" xr6:coauthVersionLast="47" xr6:coauthVersionMax="47" xr10:uidLastSave="{00000000-0000-0000-0000-000000000000}"/>
  <bookViews>
    <workbookView xWindow="-120" yWindow="-120" windowWidth="29040" windowHeight="15720" tabRatio="915" xr2:uid="{00000000-000D-0000-FFFF-FFFF00000000}"/>
  </bookViews>
  <sheets>
    <sheet name="Capa" sheetId="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D18" i="6" l="1"/>
  <c r="DD15" i="6"/>
  <c r="DD7" i="6"/>
  <c r="DD8" i="6" s="1"/>
  <c r="L7" i="10"/>
  <c r="DC18" i="6"/>
  <c r="K7" i="10"/>
  <c r="J7" i="10"/>
  <c r="I7" i="10"/>
  <c r="U107" i="10"/>
  <c r="U95" i="10"/>
  <c r="U83" i="10"/>
  <c r="U71" i="10"/>
  <c r="U59" i="10"/>
  <c r="CY18" i="6"/>
  <c r="DD19" i="6" l="1"/>
  <c r="DD21" i="6" s="1"/>
  <c r="DD24" i="6" s="1"/>
  <c r="CW18" i="6"/>
  <c r="DC15" i="6"/>
  <c r="DC19" i="6" s="1"/>
  <c r="DC21" i="6" s="1"/>
  <c r="DC24" i="6" s="1"/>
  <c r="CZ18" i="6"/>
  <c r="DB18" i="6"/>
  <c r="CV18" i="6"/>
  <c r="CX15" i="6"/>
  <c r="DA15" i="6"/>
  <c r="CY15" i="6"/>
  <c r="DA18" i="6"/>
  <c r="DB15" i="6"/>
  <c r="CY19" i="6"/>
  <c r="CY21" i="6" s="1"/>
  <c r="CY24" i="6" s="1"/>
  <c r="CZ15" i="6"/>
  <c r="CX18" i="6"/>
  <c r="U46" i="10"/>
  <c r="U33" i="10"/>
  <c r="CW15" i="6"/>
  <c r="CW19" i="6" s="1"/>
  <c r="CW21" i="6" s="1"/>
  <c r="CW24" i="6" s="1"/>
  <c r="CV15" i="6"/>
  <c r="DA19" i="6" l="1"/>
  <c r="DA21" i="6" s="1"/>
  <c r="DA24" i="6" s="1"/>
  <c r="CU18" i="6"/>
  <c r="L10" i="10"/>
  <c r="L14" i="10" s="1"/>
  <c r="K10" i="10"/>
  <c r="K14" i="10" s="1"/>
  <c r="CX19" i="6"/>
  <c r="CX21" i="6" s="1"/>
  <c r="CX24" i="6" s="1"/>
  <c r="CZ19" i="6"/>
  <c r="CZ21" i="6" s="1"/>
  <c r="CZ24" i="6" s="1"/>
  <c r="CV19" i="6"/>
  <c r="CV21" i="6" s="1"/>
  <c r="CV24" i="6" s="1"/>
  <c r="DB19" i="6"/>
  <c r="DB21" i="6" s="1"/>
  <c r="DB24" i="6" s="1"/>
  <c r="J10" i="10"/>
  <c r="J14" i="10" s="1"/>
  <c r="I10" i="10"/>
  <c r="I14" i="10" s="1"/>
  <c r="CU15" i="6"/>
  <c r="CU19" i="6" s="1"/>
  <c r="CU21" i="6" s="1"/>
  <c r="CU24" i="6" s="1"/>
  <c r="CT18" i="6" l="1"/>
  <c r="CT15" i="6"/>
  <c r="CT19" i="6" s="1"/>
  <c r="CT21" i="6" s="1"/>
  <c r="CT24" i="6" s="1"/>
  <c r="CS18" i="6" l="1"/>
  <c r="CR18" i="6"/>
  <c r="CS15" i="6"/>
  <c r="CR15" i="6"/>
  <c r="CR19" i="6" l="1"/>
  <c r="CR21" i="6" s="1"/>
  <c r="CR24" i="6" s="1"/>
  <c r="CS19" i="6"/>
  <c r="CS21" i="6" s="1"/>
  <c r="CS24" i="6" s="1"/>
  <c r="CQ18" i="6" l="1"/>
  <c r="CQ15" i="6"/>
  <c r="CQ19" i="6" l="1"/>
  <c r="CQ21" i="6" s="1"/>
  <c r="CQ24" i="6" s="1"/>
  <c r="CP18" i="6" l="1"/>
  <c r="S18" i="6"/>
  <c r="AI18" i="6"/>
  <c r="AY18" i="6"/>
  <c r="BO18" i="6"/>
  <c r="CE18" i="6"/>
  <c r="CP15" i="6"/>
  <c r="CO18" i="6"/>
  <c r="BB15" i="6"/>
  <c r="BJ15" i="6"/>
  <c r="BR15" i="6"/>
  <c r="BZ15" i="6"/>
  <c r="CD15" i="6"/>
  <c r="CH15" i="6"/>
  <c r="CJ15" i="6"/>
  <c r="I18" i="6"/>
  <c r="J15" i="6"/>
  <c r="N15" i="6"/>
  <c r="R15" i="6"/>
  <c r="V15" i="6"/>
  <c r="Z15" i="6"/>
  <c r="AD15" i="6"/>
  <c r="AH15" i="6"/>
  <c r="AL15" i="6"/>
  <c r="AP15" i="6"/>
  <c r="AX15" i="6"/>
  <c r="BF15" i="6"/>
  <c r="BN15" i="6"/>
  <c r="BV15" i="6"/>
  <c r="CL15" i="6"/>
  <c r="AT15" i="6"/>
  <c r="K18" i="6"/>
  <c r="O18" i="6"/>
  <c r="W18" i="6"/>
  <c r="AA18" i="6"/>
  <c r="AE18" i="6"/>
  <c r="AM18" i="6"/>
  <c r="AQ18" i="6"/>
  <c r="AU18" i="6"/>
  <c r="BC18" i="6"/>
  <c r="BG18" i="6"/>
  <c r="BK18" i="6"/>
  <c r="BS18" i="6"/>
  <c r="BW18" i="6"/>
  <c r="CA18" i="6"/>
  <c r="CI18" i="6"/>
  <c r="CM18" i="6"/>
  <c r="CO15" i="6"/>
  <c r="L18" i="6"/>
  <c r="P18" i="6"/>
  <c r="T18" i="6"/>
  <c r="X18" i="6"/>
  <c r="AB18" i="6"/>
  <c r="AF18" i="6"/>
  <c r="AJ18" i="6"/>
  <c r="AN18" i="6"/>
  <c r="AR18" i="6"/>
  <c r="AV18" i="6"/>
  <c r="AZ18" i="6"/>
  <c r="BD18" i="6"/>
  <c r="BH18" i="6"/>
  <c r="BL18" i="6"/>
  <c r="BP18" i="6"/>
  <c r="BT18" i="6"/>
  <c r="BX18" i="6"/>
  <c r="CB18" i="6"/>
  <c r="CF18" i="6"/>
  <c r="CJ18" i="6"/>
  <c r="CN18" i="6"/>
  <c r="M18" i="6"/>
  <c r="Q18" i="6"/>
  <c r="U18" i="6"/>
  <c r="Y18" i="6"/>
  <c r="AC18" i="6"/>
  <c r="AG18" i="6"/>
  <c r="AK18" i="6"/>
  <c r="AO18" i="6"/>
  <c r="AS18" i="6"/>
  <c r="AW18" i="6"/>
  <c r="BA18" i="6"/>
  <c r="BE18" i="6"/>
  <c r="BI18" i="6"/>
  <c r="BM18" i="6"/>
  <c r="BQ18" i="6"/>
  <c r="BU18" i="6"/>
  <c r="BY18" i="6"/>
  <c r="CC18" i="6"/>
  <c r="CG18" i="6"/>
  <c r="CK18" i="6"/>
  <c r="K15" i="6"/>
  <c r="O15" i="6"/>
  <c r="S15" i="6"/>
  <c r="W15" i="6"/>
  <c r="AA15" i="6"/>
  <c r="AE15" i="6"/>
  <c r="AI15" i="6"/>
  <c r="AM15" i="6"/>
  <c r="AQ15" i="6"/>
  <c r="AU15" i="6"/>
  <c r="AY15" i="6"/>
  <c r="BC15" i="6"/>
  <c r="BG15" i="6"/>
  <c r="BK15" i="6"/>
  <c r="BO15" i="6"/>
  <c r="BS15" i="6"/>
  <c r="BW15" i="6"/>
  <c r="CA15" i="6"/>
  <c r="CE15" i="6"/>
  <c r="L15" i="6"/>
  <c r="P15" i="6"/>
  <c r="T15" i="6"/>
  <c r="X15" i="6"/>
  <c r="AB15" i="6"/>
  <c r="AF15" i="6"/>
  <c r="AJ15" i="6"/>
  <c r="AN15" i="6"/>
  <c r="AR15" i="6"/>
  <c r="AV15" i="6"/>
  <c r="AZ15" i="6"/>
  <c r="BD15" i="6"/>
  <c r="BH15" i="6"/>
  <c r="BL15" i="6"/>
  <c r="BP15" i="6"/>
  <c r="BT15" i="6"/>
  <c r="BX15" i="6"/>
  <c r="CB15" i="6"/>
  <c r="CF15" i="6"/>
  <c r="CN15" i="6"/>
  <c r="M15" i="6"/>
  <c r="Q15" i="6"/>
  <c r="U15" i="6"/>
  <c r="Y15" i="6"/>
  <c r="AC15" i="6"/>
  <c r="AG15" i="6"/>
  <c r="AK15" i="6"/>
  <c r="AO15" i="6"/>
  <c r="AS15" i="6"/>
  <c r="AW15" i="6"/>
  <c r="BA15" i="6"/>
  <c r="BE15" i="6"/>
  <c r="BI15" i="6"/>
  <c r="BM15" i="6"/>
  <c r="BQ15" i="6"/>
  <c r="BU15" i="6"/>
  <c r="BY15" i="6"/>
  <c r="CC15" i="6"/>
  <c r="CG15" i="6"/>
  <c r="CM15" i="6"/>
  <c r="CI15" i="6"/>
  <c r="J18" i="6"/>
  <c r="N18" i="6"/>
  <c r="R18" i="6"/>
  <c r="V18" i="6"/>
  <c r="Z18" i="6"/>
  <c r="AD18" i="6"/>
  <c r="AH18" i="6"/>
  <c r="AL18" i="6"/>
  <c r="AP18" i="6"/>
  <c r="AT18" i="6"/>
  <c r="AX18" i="6"/>
  <c r="BB18" i="6"/>
  <c r="BF18" i="6"/>
  <c r="BJ18" i="6"/>
  <c r="BN18" i="6"/>
  <c r="BR18" i="6"/>
  <c r="BV18" i="6"/>
  <c r="BZ18" i="6"/>
  <c r="CD18" i="6"/>
  <c r="CH18" i="6"/>
  <c r="CL18" i="6"/>
  <c r="CK15" i="6"/>
  <c r="CP19" i="6" l="1"/>
  <c r="CP21" i="6" s="1"/>
  <c r="CP24" i="6" s="1"/>
  <c r="AF19" i="6"/>
  <c r="AF21" i="6" s="1"/>
  <c r="AF24" i="6" s="1"/>
  <c r="AJ19" i="6"/>
  <c r="AJ21" i="6" s="1"/>
  <c r="AJ24" i="6" s="1"/>
  <c r="AZ19" i="6"/>
  <c r="AZ21" i="6" s="1"/>
  <c r="AZ24" i="6" s="1"/>
  <c r="BL19" i="6"/>
  <c r="BL21" i="6" s="1"/>
  <c r="BL24" i="6" s="1"/>
  <c r="BP19" i="6"/>
  <c r="BP21" i="6" s="1"/>
  <c r="BP24" i="6" s="1"/>
  <c r="CB19" i="6"/>
  <c r="CB21" i="6" s="1"/>
  <c r="CB24" i="6" s="1"/>
  <c r="AY19" i="6"/>
  <c r="AY21" i="6" s="1"/>
  <c r="AY24" i="6" s="1"/>
  <c r="CE19" i="6"/>
  <c r="CE21" i="6" s="1"/>
  <c r="CE24" i="6" s="1"/>
  <c r="AQ19" i="6"/>
  <c r="AQ21" i="6" s="1"/>
  <c r="AQ24" i="6" s="1"/>
  <c r="AU19" i="6"/>
  <c r="AU21" i="6" s="1"/>
  <c r="AU24" i="6" s="1"/>
  <c r="BO19" i="6"/>
  <c r="BO21" i="6" s="1"/>
  <c r="BO24" i="6" s="1"/>
  <c r="P19" i="6"/>
  <c r="P21" i="6" s="1"/>
  <c r="P24" i="6" s="1"/>
  <c r="T19" i="6"/>
  <c r="T21" i="6" s="1"/>
  <c r="T24" i="6" s="1"/>
  <c r="CF19" i="6"/>
  <c r="CF21" i="6" s="1"/>
  <c r="CF24" i="6" s="1"/>
  <c r="R19" i="6"/>
  <c r="R21" i="6" s="1"/>
  <c r="R24" i="6" s="1"/>
  <c r="AT19" i="6"/>
  <c r="AT21" i="6" s="1"/>
  <c r="AT24" i="6" s="1"/>
  <c r="BN19" i="6"/>
  <c r="BN21" i="6" s="1"/>
  <c r="BN24" i="6" s="1"/>
  <c r="S19" i="6"/>
  <c r="S21" i="6" s="1"/>
  <c r="S24" i="6" s="1"/>
  <c r="CJ19" i="6"/>
  <c r="CJ21" i="6" s="1"/>
  <c r="CJ24" i="6" s="1"/>
  <c r="BF19" i="6"/>
  <c r="BF21" i="6" s="1"/>
  <c r="BF24" i="6" s="1"/>
  <c r="AV19" i="6"/>
  <c r="AV21" i="6" s="1"/>
  <c r="AV24" i="6" s="1"/>
  <c r="CH19" i="6"/>
  <c r="CH21" i="6" s="1"/>
  <c r="CH24" i="6" s="1"/>
  <c r="AI19" i="6"/>
  <c r="AI21" i="6" s="1"/>
  <c r="AI24" i="6" s="1"/>
  <c r="CD19" i="6"/>
  <c r="CD21" i="6" s="1"/>
  <c r="CD24" i="6" s="1"/>
  <c r="CO19" i="6"/>
  <c r="AH19" i="6"/>
  <c r="AH21" i="6" s="1"/>
  <c r="AH24" i="6" s="1"/>
  <c r="BK19" i="6"/>
  <c r="BK21" i="6" s="1"/>
  <c r="BK24" i="6" s="1"/>
  <c r="BM19" i="6"/>
  <c r="BM21" i="6" s="1"/>
  <c r="BM24" i="6" s="1"/>
  <c r="AW19" i="6"/>
  <c r="AW21" i="6" s="1"/>
  <c r="AW24" i="6" s="1"/>
  <c r="AG19" i="6"/>
  <c r="AG21" i="6" s="1"/>
  <c r="AG24" i="6" s="1"/>
  <c r="Q19" i="6"/>
  <c r="Q21" i="6" s="1"/>
  <c r="Q24" i="6" s="1"/>
  <c r="AA19" i="6"/>
  <c r="AA21" i="6" s="1"/>
  <c r="AA24" i="6" s="1"/>
  <c r="BR19" i="6"/>
  <c r="BR21" i="6" s="1"/>
  <c r="BR24" i="6" s="1"/>
  <c r="BB19" i="6"/>
  <c r="BB21" i="6" s="1"/>
  <c r="BB24" i="6" s="1"/>
  <c r="AL19" i="6"/>
  <c r="AL21" i="6" s="1"/>
  <c r="AL24" i="6" s="1"/>
  <c r="V19" i="6"/>
  <c r="V21" i="6" s="1"/>
  <c r="V24" i="6" s="1"/>
  <c r="CI19" i="6"/>
  <c r="CI21" i="6" s="1"/>
  <c r="CI24" i="6" s="1"/>
  <c r="BY19" i="6"/>
  <c r="BY21" i="6" s="1"/>
  <c r="BY24" i="6" s="1"/>
  <c r="BI19" i="6"/>
  <c r="BI21" i="6" s="1"/>
  <c r="BI24" i="6" s="1"/>
  <c r="AS19" i="6"/>
  <c r="AS21" i="6" s="1"/>
  <c r="AS24" i="6" s="1"/>
  <c r="AC19" i="6"/>
  <c r="AC21" i="6" s="1"/>
  <c r="AC24" i="6" s="1"/>
  <c r="M19" i="6"/>
  <c r="M21" i="6" s="1"/>
  <c r="M24" i="6" s="1"/>
  <c r="W19" i="6"/>
  <c r="W21" i="6" s="1"/>
  <c r="W24" i="6" s="1"/>
  <c r="CL19" i="6"/>
  <c r="CL21" i="6" s="1"/>
  <c r="CL24" i="6" s="1"/>
  <c r="AX19" i="6"/>
  <c r="AX21" i="6" s="1"/>
  <c r="AX24" i="6" s="1"/>
  <c r="BU19" i="6"/>
  <c r="BU21" i="6" s="1"/>
  <c r="BU24" i="6" s="1"/>
  <c r="AO19" i="6"/>
  <c r="AO21" i="6" s="1"/>
  <c r="AO24" i="6" s="1"/>
  <c r="CN19" i="6"/>
  <c r="CN21" i="6" s="1"/>
  <c r="CN24" i="6" s="1"/>
  <c r="BJ19" i="6"/>
  <c r="BJ21" i="6" s="1"/>
  <c r="BJ24" i="6" s="1"/>
  <c r="CG19" i="6"/>
  <c r="CG21" i="6" s="1"/>
  <c r="CG24" i="6" s="1"/>
  <c r="BQ19" i="6"/>
  <c r="BQ21" i="6" s="1"/>
  <c r="BQ24" i="6" s="1"/>
  <c r="BA19" i="6"/>
  <c r="BA21" i="6" s="1"/>
  <c r="BA24" i="6" s="1"/>
  <c r="AK19" i="6"/>
  <c r="AK21" i="6" s="1"/>
  <c r="AK24" i="6" s="1"/>
  <c r="U19" i="6"/>
  <c r="U21" i="6" s="1"/>
  <c r="U24" i="6" s="1"/>
  <c r="AE19" i="6"/>
  <c r="AE21" i="6" s="1"/>
  <c r="AE24" i="6" s="1"/>
  <c r="BE19" i="6"/>
  <c r="BE21" i="6" s="1"/>
  <c r="BE24" i="6" s="1"/>
  <c r="Y19" i="6"/>
  <c r="Y21" i="6" s="1"/>
  <c r="Y24" i="6" s="1"/>
  <c r="BV19" i="6"/>
  <c r="BV21" i="6" s="1"/>
  <c r="BV24" i="6" s="1"/>
  <c r="AP19" i="6"/>
  <c r="AP21" i="6" s="1"/>
  <c r="AP24" i="6" s="1"/>
  <c r="Z19" i="6"/>
  <c r="Z21" i="6" s="1"/>
  <c r="Z24" i="6" s="1"/>
  <c r="J19" i="6"/>
  <c r="J21" i="6" s="1"/>
  <c r="J24" i="6" s="1"/>
  <c r="BZ19" i="6"/>
  <c r="BZ21" i="6" s="1"/>
  <c r="BZ24" i="6" s="1"/>
  <c r="AD19" i="6"/>
  <c r="AD21" i="6" s="1"/>
  <c r="AD24" i="6" s="1"/>
  <c r="N19" i="6"/>
  <c r="N21" i="6" s="1"/>
  <c r="N24" i="6" s="1"/>
  <c r="BT19" i="6"/>
  <c r="BT21" i="6" s="1"/>
  <c r="BT24" i="6" s="1"/>
  <c r="BD19" i="6"/>
  <c r="BD21" i="6" s="1"/>
  <c r="BD24" i="6" s="1"/>
  <c r="AN19" i="6"/>
  <c r="AN21" i="6" s="1"/>
  <c r="AN24" i="6" s="1"/>
  <c r="X19" i="6"/>
  <c r="X21" i="6" s="1"/>
  <c r="X24" i="6" s="1"/>
  <c r="CA19" i="6"/>
  <c r="CA21" i="6" s="1"/>
  <c r="CA24" i="6" s="1"/>
  <c r="O19" i="6"/>
  <c r="O21" i="6" s="1"/>
  <c r="O24" i="6" s="1"/>
  <c r="CC19" i="6"/>
  <c r="BW19" i="6"/>
  <c r="BW21" i="6" s="1"/>
  <c r="BW24" i="6" s="1"/>
  <c r="BG19" i="6"/>
  <c r="BG21" i="6" s="1"/>
  <c r="BG24" i="6" s="1"/>
  <c r="K19" i="6"/>
  <c r="K21" i="6" s="1"/>
  <c r="K24" i="6" s="1"/>
  <c r="CK19" i="6"/>
  <c r="CK21" i="6" s="1"/>
  <c r="CK24" i="6" s="1"/>
  <c r="CM19" i="6"/>
  <c r="CM21" i="6" s="1"/>
  <c r="CM24" i="6" s="1"/>
  <c r="BX19" i="6"/>
  <c r="BX21" i="6" s="1"/>
  <c r="BX24" i="6" s="1"/>
  <c r="BH19" i="6"/>
  <c r="BH21" i="6" s="1"/>
  <c r="BH24" i="6" s="1"/>
  <c r="AR19" i="6"/>
  <c r="AR21" i="6" s="1"/>
  <c r="AR24" i="6" s="1"/>
  <c r="AB19" i="6"/>
  <c r="AB21" i="6" s="1"/>
  <c r="AB24" i="6" s="1"/>
  <c r="L19" i="6"/>
  <c r="L21" i="6" s="1"/>
  <c r="L24" i="6" s="1"/>
  <c r="BS19" i="6"/>
  <c r="BS21" i="6" s="1"/>
  <c r="BS24" i="6" s="1"/>
  <c r="BC19" i="6"/>
  <c r="BC21" i="6" s="1"/>
  <c r="BC24" i="6" s="1"/>
  <c r="AM19" i="6"/>
  <c r="AM21" i="6" s="1"/>
  <c r="AM24" i="6" s="1"/>
  <c r="CO21" i="6" l="1"/>
  <c r="CC21" i="6"/>
  <c r="I15" i="6"/>
  <c r="I19" i="6" s="1"/>
  <c r="I21" i="6" s="1"/>
  <c r="I24" i="6" s="1"/>
  <c r="CO24" i="6" l="1"/>
  <c r="CC24" i="6"/>
  <c r="E10" i="4"/>
  <c r="I33" i="10"/>
  <c r="J33" i="10" l="1"/>
  <c r="K33" i="10" s="1"/>
  <c r="L33" i="10" s="1"/>
  <c r="M33" i="10" s="1"/>
  <c r="N33" i="10" s="1"/>
  <c r="O33" i="10" s="1"/>
  <c r="P33" i="10" s="1"/>
  <c r="Q33" i="10" s="1"/>
  <c r="R33" i="10" s="1"/>
  <c r="S33" i="10" s="1"/>
  <c r="H20" i="10" s="1"/>
  <c r="I20" i="10" l="1"/>
  <c r="I36" i="10"/>
  <c r="I40" i="10" s="1"/>
  <c r="J20" i="10" l="1"/>
  <c r="H23" i="10"/>
  <c r="H27" i="10" s="1"/>
  <c r="J36" i="10"/>
  <c r="J40" i="10" s="1"/>
  <c r="K20" i="10" l="1"/>
  <c r="I23" i="10"/>
  <c r="K36" i="10"/>
  <c r="K40" i="10" s="1"/>
  <c r="U43" i="10"/>
  <c r="U38" i="10"/>
  <c r="U42" i="10"/>
  <c r="U44" i="10"/>
  <c r="U39" i="10"/>
  <c r="U37" i="10"/>
  <c r="U41" i="10"/>
  <c r="J23" i="10" l="1"/>
  <c r="J27" i="10" s="1"/>
  <c r="L20" i="10"/>
  <c r="I27" i="10"/>
  <c r="L36" i="10"/>
  <c r="L40" i="10" s="1"/>
  <c r="M20" i="10" l="1"/>
  <c r="K23" i="10"/>
  <c r="M36" i="10"/>
  <c r="M40" i="10" s="1"/>
  <c r="L23" i="10" l="1"/>
  <c r="L27" i="10" s="1"/>
  <c r="N20" i="10"/>
  <c r="K27" i="10"/>
  <c r="N36" i="10"/>
  <c r="N40" i="10" s="1"/>
  <c r="O20" i="10" l="1"/>
  <c r="M23" i="10"/>
  <c r="O36" i="10"/>
  <c r="O40" i="10" s="1"/>
  <c r="P20" i="10" l="1"/>
  <c r="M27" i="10"/>
  <c r="N23" i="10"/>
  <c r="P36" i="10"/>
  <c r="P40" i="10" s="1"/>
  <c r="O23" i="10" l="1"/>
  <c r="Q20" i="10"/>
  <c r="Q36" i="10"/>
  <c r="Q40" i="10" s="1"/>
  <c r="N27" i="10"/>
  <c r="R20" i="10" l="1"/>
  <c r="O27" i="10"/>
  <c r="P23" i="10"/>
  <c r="P27" i="10" s="1"/>
  <c r="R36" i="10"/>
  <c r="R40" i="10" s="1"/>
  <c r="S20" i="10" l="1"/>
  <c r="Q23" i="10"/>
  <c r="S36" i="10"/>
  <c r="S40" i="10" s="1"/>
  <c r="H7" i="10" l="1"/>
  <c r="R23" i="10"/>
  <c r="R27" i="10" s="1"/>
  <c r="Q27" i="10"/>
  <c r="U20" i="10" l="1"/>
  <c r="U23" i="10"/>
  <c r="U24" i="10"/>
  <c r="U25" i="10"/>
  <c r="U26" i="10"/>
  <c r="U27" i="10"/>
  <c r="U28" i="10"/>
  <c r="U29" i="10"/>
  <c r="U30" i="10"/>
  <c r="U31" i="10"/>
  <c r="U7" i="10"/>
  <c r="W25" i="10"/>
  <c r="W29" i="10"/>
  <c r="S23" i="10"/>
  <c r="W24" i="10"/>
  <c r="W26" i="10"/>
  <c r="W28" i="10"/>
  <c r="W30" i="10"/>
  <c r="W31" i="10"/>
  <c r="U12" i="10" l="1"/>
  <c r="W12" i="10"/>
  <c r="U13" i="10"/>
  <c r="W13" i="10"/>
  <c r="U16" i="10"/>
  <c r="W16" i="10"/>
  <c r="U17" i="10"/>
  <c r="W17" i="10"/>
  <c r="U18" i="10"/>
  <c r="W18" i="10"/>
  <c r="U11" i="10"/>
  <c r="W11" i="10"/>
  <c r="U15" i="10"/>
  <c r="W15" i="10"/>
  <c r="H10" i="10"/>
  <c r="W10" i="10" s="1"/>
  <c r="W23" i="10"/>
  <c r="S27" i="10"/>
  <c r="I46" i="10"/>
  <c r="U10" i="10" l="1"/>
  <c r="H14" i="10"/>
  <c r="W27" i="10"/>
  <c r="J46" i="10"/>
  <c r="I49" i="10" l="1"/>
  <c r="U14" i="10"/>
  <c r="W14" i="10"/>
  <c r="I53" i="10"/>
  <c r="K46" i="10"/>
  <c r="J49" i="10" l="1"/>
  <c r="J53" i="10" s="1"/>
  <c r="L46" i="10"/>
  <c r="K49" i="10" l="1"/>
  <c r="K53" i="10" s="1"/>
  <c r="M46" i="10"/>
  <c r="U52" i="10"/>
  <c r="U54" i="10"/>
  <c r="U55" i="10"/>
  <c r="U51" i="10"/>
  <c r="U50" i="10"/>
  <c r="N46" i="10" l="1"/>
  <c r="L49" i="10"/>
  <c r="L53" i="10" s="1"/>
  <c r="M49" i="10" l="1"/>
  <c r="M53" i="10" s="1"/>
  <c r="O46" i="10"/>
  <c r="N49" i="10" l="1"/>
  <c r="N53" i="10" s="1"/>
  <c r="P46" i="10"/>
  <c r="J7" i="6"/>
  <c r="O49" i="10" l="1"/>
  <c r="O53" i="10" s="1"/>
  <c r="Q46" i="10"/>
  <c r="K7" i="6"/>
  <c r="L7" i="6" l="1"/>
  <c r="M7" i="6" s="1"/>
  <c r="N7" i="6" s="1"/>
  <c r="O7" i="6" s="1"/>
  <c r="P7" i="6" s="1"/>
  <c r="Q7" i="6" s="1"/>
  <c r="R7" i="6" s="1"/>
  <c r="S7" i="6" s="1"/>
  <c r="T7" i="6" s="1"/>
  <c r="U7" i="6" s="1"/>
  <c r="P49" i="10"/>
  <c r="P53" i="10" s="1"/>
  <c r="R46" i="10"/>
  <c r="S46" i="10" l="1"/>
  <c r="Q49" i="10"/>
  <c r="Q53" i="10" s="1"/>
  <c r="R49" i="10" l="1"/>
  <c r="R53" i="10" s="1"/>
  <c r="S49" i="10" l="1"/>
  <c r="S53" i="10" s="1"/>
  <c r="H36" i="10" l="1"/>
  <c r="U36" i="10" s="1"/>
  <c r="H40" i="10" l="1"/>
  <c r="U40" i="10" s="1"/>
  <c r="W39" i="10" l="1"/>
  <c r="W38" i="10"/>
  <c r="W37" i="10"/>
  <c r="W41" i="10" l="1"/>
  <c r="W36" i="10" l="1"/>
  <c r="W40" i="10"/>
  <c r="I107" i="10" l="1"/>
  <c r="J107" i="10" s="1"/>
  <c r="K107" i="10" s="1"/>
  <c r="L107" i="10" s="1"/>
  <c r="M107" i="10" s="1"/>
  <c r="N107" i="10" s="1"/>
  <c r="O107" i="10" s="1"/>
  <c r="P107" i="10" s="1"/>
  <c r="Q107" i="10" s="1"/>
  <c r="R107" i="10" s="1"/>
  <c r="U87" i="10"/>
  <c r="S107" i="10" l="1"/>
  <c r="H110" i="10"/>
  <c r="U112" i="10" l="1"/>
  <c r="U113" i="10"/>
  <c r="U115" i="10"/>
  <c r="U111" i="10"/>
  <c r="O110" i="10"/>
  <c r="O114" i="10" s="1"/>
  <c r="L110" i="10"/>
  <c r="L114" i="10" s="1"/>
  <c r="N110" i="10"/>
  <c r="N114" i="10" s="1"/>
  <c r="H114" i="10"/>
  <c r="P110" i="10"/>
  <c r="P114" i="10" s="1"/>
  <c r="R110" i="10"/>
  <c r="R114" i="10" s="1"/>
  <c r="Q110" i="10"/>
  <c r="Q114" i="10" s="1"/>
  <c r="W115" i="10"/>
  <c r="W112" i="10"/>
  <c r="W113" i="10"/>
  <c r="M110" i="10"/>
  <c r="M114" i="10" s="1"/>
  <c r="J110" i="10"/>
  <c r="J114" i="10" s="1"/>
  <c r="I110" i="10"/>
  <c r="K110" i="10"/>
  <c r="K114" i="10" s="1"/>
  <c r="I114" i="10" l="1"/>
  <c r="U114" i="10" s="1"/>
  <c r="U110" i="10"/>
  <c r="S110" i="10"/>
  <c r="S114" i="10" s="1"/>
  <c r="W111" i="10"/>
  <c r="U91" i="10"/>
  <c r="U89" i="10"/>
  <c r="Q86" i="10"/>
  <c r="P86" i="10"/>
  <c r="O86" i="10"/>
  <c r="M86" i="10"/>
  <c r="L86" i="10"/>
  <c r="K86" i="10"/>
  <c r="I86" i="10"/>
  <c r="U88" i="10" l="1"/>
  <c r="W110" i="10"/>
  <c r="W114" i="10"/>
  <c r="K90" i="10"/>
  <c r="O90" i="10"/>
  <c r="H86" i="10"/>
  <c r="H98" i="10"/>
  <c r="L90" i="10"/>
  <c r="P90" i="10"/>
  <c r="I90" i="10"/>
  <c r="M90" i="10"/>
  <c r="Q90" i="10"/>
  <c r="J86" i="10"/>
  <c r="J90" i="10" s="1"/>
  <c r="N86" i="10"/>
  <c r="N90" i="10" s="1"/>
  <c r="R86" i="10"/>
  <c r="R90" i="10" s="1"/>
  <c r="S98" i="10"/>
  <c r="S102" i="10" s="1"/>
  <c r="S86" i="10"/>
  <c r="S90" i="10" s="1"/>
  <c r="H90" i="10" l="1"/>
  <c r="U90" i="10" s="1"/>
  <c r="U86" i="10"/>
  <c r="H102" i="10"/>
  <c r="V7" i="6" l="1"/>
  <c r="W91" i="10"/>
  <c r="W89" i="10"/>
  <c r="W88" i="10"/>
  <c r="W87" i="10"/>
  <c r="I95" i="10"/>
  <c r="W7" i="6" l="1"/>
  <c r="J95" i="10"/>
  <c r="X7" i="6" l="1"/>
  <c r="Y7" i="6" s="1"/>
  <c r="Z7" i="6" s="1"/>
  <c r="AA7" i="6" s="1"/>
  <c r="AB7" i="6" s="1"/>
  <c r="AC7" i="6" s="1"/>
  <c r="AD7" i="6" s="1"/>
  <c r="AE7" i="6" s="1"/>
  <c r="I98" i="10"/>
  <c r="K95" i="10"/>
  <c r="L95" i="10" s="1"/>
  <c r="I102" i="10" l="1"/>
  <c r="J98" i="10"/>
  <c r="U99" i="10"/>
  <c r="U100" i="10"/>
  <c r="U103" i="10"/>
  <c r="U101" i="10"/>
  <c r="M95" i="10"/>
  <c r="J102" i="10" l="1"/>
  <c r="L98" i="10"/>
  <c r="L102" i="10" s="1"/>
  <c r="K98" i="10"/>
  <c r="K102" i="10" s="1"/>
  <c r="N95" i="10"/>
  <c r="U98" i="10" l="1"/>
  <c r="U102" i="10"/>
  <c r="M98" i="10"/>
  <c r="M102" i="10" s="1"/>
  <c r="O95" i="10"/>
  <c r="N98" i="10" l="1"/>
  <c r="N102" i="10" s="1"/>
  <c r="P95" i="10"/>
  <c r="O98" i="10" l="1"/>
  <c r="O102" i="10" s="1"/>
  <c r="Q95" i="10"/>
  <c r="P98" i="10" l="1"/>
  <c r="R95" i="10"/>
  <c r="P102" i="10" l="1"/>
  <c r="Q98" i="10"/>
  <c r="Q102" i="10" s="1"/>
  <c r="W103" i="10"/>
  <c r="W100" i="10"/>
  <c r="W101" i="10" l="1"/>
  <c r="W86" i="10" l="1"/>
  <c r="W90" i="10" l="1"/>
  <c r="H71" i="10"/>
  <c r="I71" i="10" l="1"/>
  <c r="H74" i="10" l="1"/>
  <c r="J71" i="10"/>
  <c r="H78" i="10" l="1"/>
  <c r="I74" i="10"/>
  <c r="K71" i="10"/>
  <c r="I78" i="10" l="1"/>
  <c r="J74" i="10"/>
  <c r="L71" i="10"/>
  <c r="J78" i="10" l="1"/>
  <c r="K74" i="10"/>
  <c r="K78" i="10" s="1"/>
  <c r="U79" i="10"/>
  <c r="U77" i="10"/>
  <c r="U76" i="10"/>
  <c r="U75" i="10"/>
  <c r="M71" i="10"/>
  <c r="U74" i="10" l="1"/>
  <c r="L74" i="10"/>
  <c r="L78" i="10" s="1"/>
  <c r="U78" i="10" s="1"/>
  <c r="N71" i="10"/>
  <c r="M74" i="10" l="1"/>
  <c r="M78" i="10" s="1"/>
  <c r="O71" i="10"/>
  <c r="P71" i="10" l="1"/>
  <c r="N74" i="10"/>
  <c r="N78" i="10" l="1"/>
  <c r="Q71" i="10"/>
  <c r="O74" i="10"/>
  <c r="O78" i="10" s="1"/>
  <c r="P74" i="10" l="1"/>
  <c r="P78" i="10" s="1"/>
  <c r="R71" i="10"/>
  <c r="Q74" i="10" l="1"/>
  <c r="S71" i="10"/>
  <c r="H59" i="10" s="1"/>
  <c r="I59" i="10" l="1"/>
  <c r="J59" i="10" s="1"/>
  <c r="Q78" i="10"/>
  <c r="R74" i="10"/>
  <c r="AF7" i="6"/>
  <c r="AE8" i="6"/>
  <c r="W79" i="10" l="1"/>
  <c r="H62" i="10"/>
  <c r="W76" i="10"/>
  <c r="R78" i="10"/>
  <c r="S74" i="10"/>
  <c r="W74" i="10" s="1"/>
  <c r="W75" i="10"/>
  <c r="W77" i="10"/>
  <c r="AG7" i="6"/>
  <c r="AF8" i="6"/>
  <c r="I62" i="10" l="1"/>
  <c r="H66" i="10"/>
  <c r="S78" i="10"/>
  <c r="W78" i="10" s="1"/>
  <c r="AH7" i="6"/>
  <c r="AG8" i="6"/>
  <c r="I66" i="10" l="1"/>
  <c r="AI7" i="6"/>
  <c r="AH8" i="6"/>
  <c r="AJ7" i="6" l="1"/>
  <c r="AI8" i="6"/>
  <c r="AK7" i="6" l="1"/>
  <c r="AJ8" i="6"/>
  <c r="AL7" i="6" l="1"/>
  <c r="AK8" i="6"/>
  <c r="AM7" i="6" l="1"/>
  <c r="AL8" i="6"/>
  <c r="AN7" i="6" l="1"/>
  <c r="AM8" i="6"/>
  <c r="AO7" i="6" l="1"/>
  <c r="AN8" i="6"/>
  <c r="AP7" i="6" l="1"/>
  <c r="AO8" i="6"/>
  <c r="AQ7" i="6" l="1"/>
  <c r="AP8" i="6"/>
  <c r="AR7" i="6" l="1"/>
  <c r="AQ8" i="6"/>
  <c r="AR8" i="6" l="1"/>
  <c r="AS7" i="6"/>
  <c r="AS8" i="6" l="1"/>
  <c r="AT7" i="6"/>
  <c r="AT8" i="6" l="1"/>
  <c r="AU7" i="6"/>
  <c r="AU8" i="6" l="1"/>
  <c r="AV7" i="6"/>
  <c r="AV8" i="6" l="1"/>
  <c r="AW7" i="6"/>
  <c r="AW8" i="6" l="1"/>
  <c r="AX7" i="6"/>
  <c r="AX8" i="6" l="1"/>
  <c r="AY7" i="6"/>
  <c r="AZ7" i="6" l="1"/>
  <c r="AZ8" i="6"/>
  <c r="BA7" i="6"/>
  <c r="AY8" i="6"/>
  <c r="BA8" i="6" l="1"/>
  <c r="BB7" i="6"/>
  <c r="BB8" i="6" l="1"/>
  <c r="BC7" i="6"/>
  <c r="BC8" i="6" l="1"/>
  <c r="BD7" i="6"/>
  <c r="BD8" i="6" l="1"/>
  <c r="BE7" i="6"/>
  <c r="BE8" i="6" l="1"/>
  <c r="BF7" i="6"/>
  <c r="BF8" i="6" l="1"/>
  <c r="BG7" i="6"/>
  <c r="BG8" i="6" l="1"/>
  <c r="BH7" i="6"/>
  <c r="BH8" i="6" l="1"/>
  <c r="BI7" i="6"/>
  <c r="BI8" i="6" l="1"/>
  <c r="BJ7" i="6"/>
  <c r="BJ8" i="6" l="1"/>
  <c r="BK7" i="6"/>
  <c r="BK8" i="6" l="1"/>
  <c r="BL7" i="6"/>
  <c r="BL8" i="6" l="1"/>
  <c r="BM7" i="6"/>
  <c r="BM8" i="6" l="1"/>
  <c r="BN7" i="6"/>
  <c r="BO7" i="6" l="1"/>
  <c r="BP7" i="6" s="1"/>
  <c r="BQ7" i="6" s="1"/>
  <c r="BR7" i="6" s="1"/>
  <c r="BS7" i="6" s="1"/>
  <c r="BT7" i="6" s="1"/>
  <c r="BU7" i="6" s="1"/>
  <c r="BP8" i="6"/>
  <c r="BO8" i="6"/>
  <c r="BN8" i="6"/>
  <c r="BQ8" i="6" l="1"/>
  <c r="BR8" i="6"/>
  <c r="BS8" i="6"/>
  <c r="BT8" i="6"/>
  <c r="BU8" i="6"/>
  <c r="BV7" i="6"/>
  <c r="K59" i="10"/>
  <c r="BV8" i="6" l="1"/>
  <c r="BW7" i="6"/>
  <c r="L59" i="10"/>
  <c r="J62" i="10"/>
  <c r="U64" i="10"/>
  <c r="BX7" i="6" l="1"/>
  <c r="BY7" i="6" s="1"/>
  <c r="BZ7" i="6" s="1"/>
  <c r="CA7" i="6" s="1"/>
  <c r="CB7" i="6" s="1"/>
  <c r="CC7" i="6" s="1"/>
  <c r="CD7" i="6" s="1"/>
  <c r="CD8" i="6" s="1"/>
  <c r="K62" i="10"/>
  <c r="K66" i="10" s="1"/>
  <c r="BW8" i="6"/>
  <c r="U67" i="10"/>
  <c r="M59" i="10"/>
  <c r="L62" i="10"/>
  <c r="U65" i="10"/>
  <c r="J66" i="10"/>
  <c r="U63" i="10" l="1"/>
  <c r="BX8" i="6"/>
  <c r="U62" i="10"/>
  <c r="BZ8" i="6"/>
  <c r="BY8" i="6"/>
  <c r="CA8" i="6"/>
  <c r="CB8" i="6"/>
  <c r="CE7" i="6"/>
  <c r="CE8" i="6" s="1"/>
  <c r="CC8" i="6"/>
  <c r="L66" i="10"/>
  <c r="U66" i="10" s="1"/>
  <c r="N59" i="10"/>
  <c r="CF7" i="6" l="1"/>
  <c r="CG7" i="6"/>
  <c r="CG8" i="6" s="1"/>
  <c r="CF8" i="6"/>
  <c r="O59" i="10"/>
  <c r="M62" i="10"/>
  <c r="M66" i="10" s="1"/>
  <c r="CH7" i="6" l="1"/>
  <c r="CH8" i="6"/>
  <c r="CI7" i="6"/>
  <c r="P59" i="10"/>
  <c r="N62" i="10"/>
  <c r="N66" i="10" s="1"/>
  <c r="CJ7" i="6" l="1"/>
  <c r="CJ8" i="6" s="1"/>
  <c r="CK7" i="6"/>
  <c r="CI8" i="6"/>
  <c r="Q59" i="10"/>
  <c r="O62" i="10"/>
  <c r="O66" i="10" s="1"/>
  <c r="CL7" i="6" l="1"/>
  <c r="CL8" i="6" s="1"/>
  <c r="CM7" i="6"/>
  <c r="CK8" i="6"/>
  <c r="R59" i="10"/>
  <c r="P62" i="10"/>
  <c r="P66" i="10" s="1"/>
  <c r="CM8" i="6" l="1"/>
  <c r="CN7" i="6"/>
  <c r="S59" i="10"/>
  <c r="Q62" i="10"/>
  <c r="Q66" i="10" s="1"/>
  <c r="CN8" i="6" l="1"/>
  <c r="CO7" i="6"/>
  <c r="R62" i="10"/>
  <c r="R66" i="10" s="1"/>
  <c r="W65" i="10"/>
  <c r="W67" i="10"/>
  <c r="W64" i="10"/>
  <c r="CP7" i="6" l="1"/>
  <c r="CQ7" i="6"/>
  <c r="CP8" i="6"/>
  <c r="CO8" i="6"/>
  <c r="S62" i="10"/>
  <c r="W63" i="10"/>
  <c r="CQ8" i="6" l="1"/>
  <c r="CR7" i="6"/>
  <c r="H49" i="10"/>
  <c r="U49" i="10" s="1"/>
  <c r="S66" i="10"/>
  <c r="W66" i="10" s="1"/>
  <c r="W62" i="10"/>
  <c r="CS7" i="6" l="1"/>
  <c r="H53" i="10"/>
  <c r="U53" i="10" s="1"/>
  <c r="CS8" i="6"/>
  <c r="CT7" i="6"/>
  <c r="CR8" i="6"/>
  <c r="CT8" i="6" l="1"/>
  <c r="CU7" i="6"/>
  <c r="W49" i="10"/>
  <c r="CV7" i="6" l="1"/>
  <c r="CV8" i="6"/>
  <c r="CW7" i="6"/>
  <c r="CU8" i="6"/>
  <c r="W50" i="10"/>
  <c r="W52" i="10"/>
  <c r="W51" i="10"/>
  <c r="W54" i="10"/>
  <c r="CX7" i="6" l="1"/>
  <c r="CW8" i="6"/>
  <c r="W53" i="10"/>
  <c r="CY7" i="6" l="1"/>
  <c r="CX8" i="6"/>
  <c r="CZ7" i="6" l="1"/>
  <c r="DA7" i="6" s="1"/>
  <c r="DB7" i="6" s="1"/>
  <c r="CZ8" i="6"/>
  <c r="CY8" i="6"/>
  <c r="W43" i="10"/>
  <c r="DB8" i="6" l="1"/>
  <c r="DC7" i="6"/>
  <c r="DH21" i="6"/>
  <c r="DH23" i="6"/>
  <c r="DH22" i="6"/>
  <c r="DH12" i="6"/>
  <c r="DH20" i="6"/>
  <c r="DH24" i="6"/>
  <c r="DH19" i="6"/>
  <c r="DH14" i="6"/>
  <c r="DH15" i="6"/>
  <c r="DH18" i="6"/>
  <c r="DH17" i="6"/>
  <c r="DH13" i="6"/>
  <c r="DH11" i="6"/>
  <c r="DA8" i="6"/>
  <c r="W44" i="10"/>
  <c r="DF11" i="6" l="1"/>
  <c r="DC8" i="6"/>
  <c r="DH7" i="6"/>
  <c r="DH16" i="6"/>
  <c r="U56" i="10" l="1"/>
  <c r="U57" i="10" l="1"/>
  <c r="W56" i="10"/>
  <c r="W57" i="10" l="1"/>
  <c r="U69" i="10" l="1"/>
  <c r="W69" i="10" l="1"/>
  <c r="U68" i="10"/>
  <c r="W68" i="10" l="1"/>
  <c r="U80" i="10" l="1"/>
  <c r="U81" i="10"/>
  <c r="W80" i="10" l="1"/>
  <c r="W81" i="10"/>
  <c r="U92" i="10" l="1"/>
  <c r="U117" i="10"/>
  <c r="U116" i="10" l="1"/>
  <c r="U104" i="10"/>
  <c r="U105" i="10"/>
  <c r="U93" i="10"/>
  <c r="W117" i="10"/>
  <c r="W116" i="10"/>
  <c r="W105" i="10"/>
  <c r="W104" i="10"/>
  <c r="W93" i="10"/>
  <c r="W92" i="10"/>
  <c r="R98" i="10" l="1"/>
  <c r="W99" i="10"/>
  <c r="R102" i="10" l="1"/>
  <c r="W98" i="10"/>
  <c r="W102" i="10" l="1"/>
  <c r="DF23" i="6" l="1"/>
  <c r="DF22" i="6"/>
  <c r="DF20" i="6"/>
  <c r="DF18" i="6"/>
  <c r="DF16" i="6"/>
  <c r="DF14" i="6"/>
  <c r="DF13" i="6"/>
  <c r="DF12" i="6"/>
  <c r="DF17" i="6" l="1"/>
  <c r="DF15" i="6" l="1"/>
  <c r="DF19" i="6" l="1"/>
  <c r="DF21" i="6" l="1"/>
  <c r="DF24" i="6"/>
</calcChain>
</file>

<file path=xl/sharedStrings.xml><?xml version="1.0" encoding="utf-8"?>
<sst xmlns="http://schemas.openxmlformats.org/spreadsheetml/2006/main" count="141" uniqueCount="73">
  <si>
    <t>OBJETIVO DO FUNDO</t>
  </si>
  <si>
    <t>INFORMAÇÕES GERAIS</t>
  </si>
  <si>
    <t>Início das atividades:</t>
  </si>
  <si>
    <t>Despesas totais</t>
  </si>
  <si>
    <t>Resultado operacional (NOI)</t>
  </si>
  <si>
    <t>Benfeitorias</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</si>
  <si>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</si>
  <si>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</si>
  <si>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</si>
  <si>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</si>
  <si>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</si>
  <si>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</si>
  <si>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</si>
  <si>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</si>
  <si>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</si>
  <si>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</si>
  <si>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</si>
  <si>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</si>
  <si>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</si>
  <si>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</si>
  <si>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</si>
  <si>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</si>
  <si>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Glossário</t>
  </si>
  <si>
    <t>Outras receitas</t>
  </si>
  <si>
    <t>Receitas totais</t>
  </si>
  <si>
    <t>Encargos de lojas vagas e contratuais</t>
  </si>
  <si>
    <t>Outras despesas</t>
  </si>
  <si>
    <t>Resultado estacionamento</t>
  </si>
  <si>
    <t>Administrador</t>
  </si>
  <si>
    <t>Portfólio</t>
  </si>
  <si>
    <t>Inauguração</t>
  </si>
  <si>
    <t>Fluxo de caixa total</t>
  </si>
  <si>
    <t>Vendas</t>
  </si>
  <si>
    <t>Vacância</t>
  </si>
  <si>
    <t>Fluxo de Veículos</t>
  </si>
  <si>
    <t>Valores ponderados pela participação do Fundo</t>
  </si>
  <si>
    <t>Receita Imobiliária</t>
  </si>
  <si>
    <t>Imóveis</t>
  </si>
  <si>
    <t>Receita Financeira</t>
  </si>
  <si>
    <t>Despesas do Fundo</t>
  </si>
  <si>
    <t>Resultado Final</t>
  </si>
  <si>
    <t>Resultado / Cota</t>
  </si>
  <si>
    <t>Rendimento / Cota</t>
  </si>
  <si>
    <t/>
  </si>
  <si>
    <t>Participação</t>
  </si>
  <si>
    <t>Shopping West Plaza Fundo de Investimento Imobiliário - WPLZ11</t>
  </si>
  <si>
    <t>Shopping West Plaza</t>
  </si>
  <si>
    <t>Janeiro de 2008</t>
  </si>
  <si>
    <t>0,55% ao ano sobre o valor de mercado das Cotas</t>
  </si>
  <si>
    <t>FII de Renda Gestão Passiva - Shopping Centers</t>
  </si>
  <si>
    <t>Maio de 1991</t>
  </si>
  <si>
    <t>São Paulo  - SP</t>
  </si>
  <si>
    <t>Shopping West Plaza FII 2021</t>
  </si>
  <si>
    <t>Shopping West Plaza FII 2020</t>
  </si>
  <si>
    <t>Shopping West Plaza FII 2019</t>
  </si>
  <si>
    <t>Rendimento WPLZ11</t>
  </si>
  <si>
    <t>Shopping West Plaza FII 2018</t>
  </si>
  <si>
    <t>Aluguel mínimo</t>
  </si>
  <si>
    <t>Aluguel complementar</t>
  </si>
  <si>
    <t>Resultado não operacional</t>
  </si>
  <si>
    <t>Indicadores Operacionais (100%)</t>
  </si>
  <si>
    <t>Fluxo de Caixa WPLZ11 (30%)</t>
  </si>
  <si>
    <t>Shopping West Plaza FII 2022</t>
  </si>
  <si>
    <t>Shopping West Plaza FII 2023</t>
  </si>
  <si>
    <t>Rendimento WPLZ13</t>
  </si>
  <si>
    <t>Inadimplência Líquida 12m</t>
  </si>
  <si>
    <t>SSS (%)</t>
  </si>
  <si>
    <t>Shopping West Plaza FII 2024</t>
  </si>
  <si>
    <t>Shopping West Plaza FII 2025</t>
  </si>
  <si>
    <t>Soul Malls</t>
  </si>
  <si>
    <t>Aluguel quiosques/mídia/eventos</t>
  </si>
  <si>
    <t>Resultado sem estacionamento</t>
  </si>
  <si>
    <t>Shopping West Plaza FII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</si>
</sst>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39">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
      <sz val="9"/>
      <color theme="1" tint="0.249977111117893"/>
      <name val="Compasse"/>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78">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5"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3" fontId="10" fillId="5" borderId="0" xfId="0" applyNumberFormat="1" applyFont="1" applyFill="1" applyAlignment="1">
      <alignment horizontal="center"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199" fontId="119" fillId="0" borderId="0" xfId="586"/>
    <xf numFmtId="173" fontId="10" fillId="98" borderId="0" xfId="0" applyNumberFormat="1" applyFont="1" applyFill="1" applyAlignment="1">
      <alignment horizontal="right" vertical="center"/>
    </xf>
    <xf numFmtId="169" fontId="238" fillId="0" borderId="57" xfId="1" applyNumberFormat="1" applyFont="1" applyBorder="1" applyAlignment="1">
      <alignment horizontal="left" vertical="center" indent="1"/>
    </xf>
    <xf numFmtId="174" fontId="238" fillId="0" borderId="57" xfId="3" applyNumberFormat="1" applyFont="1" applyFill="1" applyBorder="1" applyAlignment="1">
      <alignment horizontal="right" vertical="center"/>
    </xf>
    <xf numFmtId="0" fontId="15" fillId="0" borderId="0" xfId="0" applyFont="1" applyAlignment="1">
      <alignment horizontal="justify" vertical="top"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47626</xdr:rowOff>
    </xdr:from>
    <xdr:to>
      <xdr:col>14</xdr:col>
      <xdr:colOff>561533</xdr:colOff>
      <xdr:row>14</xdr:row>
      <xdr:rowOff>74832</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8221" y="1819276"/>
          <a:ext cx="8482412" cy="6463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Os recursos do Fundo serão destinados à aquisição dos direitos inerentes à propriedade da totalidade ou frações ideais de imóveis integrantes do empreendimento imobiliário denominado Shopping West Plaza, localizado na Capital do Estado de São Paulo, observadas as condições estabelecidas no Regulamento do Fundo.</a:t>
          </a:r>
        </a:p>
      </xdr:txBody>
    </xdr:sp>
    <xdr:clientData/>
  </xdr:twoCellAnchor>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2"/>
  <sheetViews>
    <sheetView showGridLines="0" tabSelected="1" zoomScaleNormal="100" workbookViewId="0"/>
  </sheetViews>
  <sheetFormatPr defaultRowHeight="15"/>
  <cols>
    <col min="1" max="1" width="1.7109375" customWidth="1"/>
    <col min="2" max="16384" width="9.140625" style="1"/>
  </cols>
  <sheetData>
    <row r="1" spans="1:5">
      <c r="A1" s="73"/>
    </row>
    <row r="2" spans="1:5">
      <c r="A2" s="4"/>
    </row>
    <row r="3" spans="1:5">
      <c r="A3" s="4"/>
    </row>
    <row r="4" spans="1:5">
      <c r="A4" s="4"/>
    </row>
    <row r="5" spans="1:5">
      <c r="A5" s="4"/>
    </row>
    <row r="6" spans="1:5" ht="9" customHeight="1">
      <c r="A6" s="4"/>
    </row>
    <row r="7" spans="1:5" ht="21">
      <c r="A7" s="4"/>
      <c r="B7" s="13" t="s">
        <v>45</v>
      </c>
    </row>
    <row r="8" spans="1:5" ht="15.75">
      <c r="A8" s="4"/>
      <c r="B8" s="2"/>
    </row>
    <row r="9" spans="1:5" ht="18.75">
      <c r="A9" s="4"/>
      <c r="B9" s="14" t="s">
        <v>0</v>
      </c>
    </row>
    <row r="14" spans="1:5" ht="18.75">
      <c r="B14" s="14" t="s">
        <v>1</v>
      </c>
    </row>
    <row r="16" spans="1:5" ht="15.75">
      <c r="B16" s="12" t="s">
        <v>2</v>
      </c>
      <c r="E16" s="11" t="s">
        <v>47</v>
      </c>
    </row>
    <row r="17" spans="1:15" ht="7.5" customHeight="1">
      <c r="B17" s="12"/>
      <c r="E17" s="11"/>
    </row>
    <row r="18" spans="1:15" ht="15.75">
      <c r="B18" s="12" t="s">
        <v>10</v>
      </c>
      <c r="E18" s="11" t="s">
        <v>9</v>
      </c>
    </row>
    <row r="19" spans="1:15" ht="7.5" customHeight="1">
      <c r="B19" s="12"/>
      <c r="E19" s="11"/>
    </row>
    <row r="20" spans="1:15" ht="15.75">
      <c r="B20" s="12" t="s">
        <v>11</v>
      </c>
      <c r="E20" s="11" t="s">
        <v>12</v>
      </c>
    </row>
    <row r="21" spans="1:15" ht="7.5" customHeight="1">
      <c r="B21" s="12"/>
      <c r="E21" s="11"/>
    </row>
    <row r="22" spans="1:15" ht="15.75">
      <c r="B22" s="12" t="s">
        <v>13</v>
      </c>
      <c r="E22" s="11" t="s">
        <v>48</v>
      </c>
    </row>
    <row r="23" spans="1:15" ht="7.5" customHeight="1">
      <c r="B23" s="12"/>
      <c r="E23" s="11"/>
    </row>
    <row r="24" spans="1:15" ht="15.75">
      <c r="B24" s="12" t="s">
        <v>14</v>
      </c>
      <c r="E24" s="11" t="s">
        <v>15</v>
      </c>
    </row>
    <row r="25" spans="1:15" ht="7.5" customHeight="1">
      <c r="B25" s="12"/>
      <c r="E25" s="11"/>
    </row>
    <row r="26" spans="1:15" ht="15.75">
      <c r="B26" s="12" t="s">
        <v>16</v>
      </c>
      <c r="E26" s="11" t="s">
        <v>49</v>
      </c>
    </row>
    <row r="27" spans="1:15" ht="7.5" customHeight="1">
      <c r="B27" s="12"/>
      <c r="E27" s="11"/>
    </row>
    <row r="28" spans="1:15" ht="15.75">
      <c r="A28" s="4"/>
      <c r="B28" s="12" t="s">
        <v>17</v>
      </c>
      <c r="E28" s="11" t="s">
        <v>18</v>
      </c>
    </row>
    <row r="29" spans="1:15" ht="7.5" customHeight="1">
      <c r="A29" s="4"/>
      <c r="B29" s="12"/>
      <c r="E29" s="11"/>
    </row>
    <row r="30" spans="1:15" ht="15.75">
      <c r="A30" s="4"/>
      <c r="B30" s="12" t="s">
        <v>19</v>
      </c>
      <c r="E30" s="11" t="s">
        <v>20</v>
      </c>
    </row>
    <row r="31" spans="1:15" ht="7.5" customHeight="1">
      <c r="B31" s="12"/>
      <c r="E31" s="11"/>
    </row>
    <row r="32" spans="1:15" ht="15" customHeight="1">
      <c r="B32" s="77" t="s">
        <v>8</v>
      </c>
      <c r="C32" s="77"/>
      <c r="D32" s="77"/>
      <c r="E32" s="77"/>
      <c r="F32" s="77"/>
      <c r="G32" s="77"/>
      <c r="H32" s="77"/>
      <c r="I32" s="77"/>
      <c r="J32" s="77"/>
      <c r="K32" s="77"/>
      <c r="L32" s="77"/>
      <c r="M32" s="77"/>
      <c r="N32" s="77"/>
      <c r="O32" s="77"/>
    </row>
    <row r="33" spans="2:15">
      <c r="B33" s="77"/>
      <c r="C33" s="77"/>
      <c r="D33" s="77"/>
      <c r="E33" s="77"/>
      <c r="F33" s="77"/>
      <c r="G33" s="77"/>
      <c r="H33" s="77"/>
      <c r="I33" s="77"/>
      <c r="J33" s="77"/>
      <c r="K33" s="77"/>
      <c r="L33" s="77"/>
      <c r="M33" s="77"/>
      <c r="N33" s="77"/>
      <c r="O33" s="77"/>
    </row>
    <row r="34" spans="2:15">
      <c r="B34" s="77"/>
      <c r="C34" s="77"/>
      <c r="D34" s="77"/>
      <c r="E34" s="77"/>
      <c r="F34" s="77"/>
      <c r="G34" s="77"/>
      <c r="H34" s="77"/>
      <c r="I34" s="77"/>
      <c r="J34" s="77"/>
      <c r="K34" s="77"/>
      <c r="L34" s="77"/>
      <c r="M34" s="77"/>
      <c r="N34" s="77"/>
      <c r="O34" s="77"/>
    </row>
    <row r="35" spans="2:15">
      <c r="B35" s="77"/>
      <c r="C35" s="77"/>
      <c r="D35" s="77"/>
      <c r="E35" s="77"/>
      <c r="F35" s="77"/>
      <c r="G35" s="77"/>
      <c r="H35" s="77"/>
      <c r="I35" s="77"/>
      <c r="J35" s="77"/>
      <c r="K35" s="77"/>
      <c r="L35" s="77"/>
      <c r="M35" s="77"/>
      <c r="N35" s="77"/>
      <c r="O35" s="77"/>
    </row>
    <row r="36" spans="2:15">
      <c r="B36" s="77"/>
      <c r="C36" s="77"/>
      <c r="D36" s="77"/>
      <c r="E36" s="77"/>
      <c r="F36" s="77"/>
      <c r="G36" s="77"/>
      <c r="H36" s="77"/>
      <c r="I36" s="77"/>
      <c r="J36" s="77"/>
      <c r="K36" s="77"/>
      <c r="L36" s="77"/>
      <c r="M36" s="77"/>
      <c r="N36" s="77"/>
      <c r="O36" s="77"/>
    </row>
    <row r="37" spans="2:15">
      <c r="B37" s="77"/>
      <c r="C37" s="77"/>
      <c r="D37" s="77"/>
      <c r="E37" s="77"/>
      <c r="F37" s="77"/>
      <c r="G37" s="77"/>
      <c r="H37" s="77"/>
      <c r="I37" s="77"/>
      <c r="J37" s="77"/>
      <c r="K37" s="77"/>
      <c r="L37" s="77"/>
      <c r="M37" s="77"/>
      <c r="N37" s="77"/>
      <c r="O37" s="77"/>
    </row>
    <row r="38" spans="2:15">
      <c r="B38" s="77"/>
      <c r="C38" s="77"/>
      <c r="D38" s="77"/>
      <c r="E38" s="77"/>
      <c r="F38" s="77"/>
      <c r="G38" s="77"/>
      <c r="H38" s="77"/>
      <c r="I38" s="77"/>
      <c r="J38" s="77"/>
      <c r="K38" s="77"/>
      <c r="L38" s="77"/>
      <c r="M38" s="77"/>
      <c r="N38" s="77"/>
      <c r="O38" s="77"/>
    </row>
    <row r="39" spans="2:15">
      <c r="B39" s="77"/>
      <c r="C39" s="77"/>
      <c r="D39" s="77"/>
      <c r="E39" s="77"/>
      <c r="F39" s="77"/>
      <c r="G39" s="77"/>
      <c r="H39" s="77"/>
      <c r="I39" s="77"/>
      <c r="J39" s="77"/>
      <c r="K39" s="77"/>
      <c r="L39" s="77"/>
      <c r="M39" s="77"/>
      <c r="N39" s="77"/>
      <c r="O39" s="77"/>
    </row>
    <row r="40" spans="2:15">
      <c r="B40" s="77"/>
      <c r="C40" s="77"/>
      <c r="D40" s="77"/>
      <c r="E40" s="77"/>
      <c r="F40" s="77"/>
      <c r="G40" s="77"/>
      <c r="H40" s="77"/>
      <c r="I40" s="77"/>
      <c r="J40" s="77"/>
      <c r="K40" s="77"/>
      <c r="L40" s="77"/>
      <c r="M40" s="77"/>
      <c r="N40" s="77"/>
      <c r="O40" s="77"/>
    </row>
    <row r="41" spans="2:15">
      <c r="B41" s="77"/>
      <c r="C41" s="77"/>
      <c r="D41" s="77"/>
      <c r="E41" s="77"/>
      <c r="F41" s="77"/>
      <c r="G41" s="77"/>
      <c r="H41" s="77"/>
      <c r="I41" s="77"/>
      <c r="J41" s="77"/>
      <c r="K41" s="77"/>
      <c r="L41" s="77"/>
      <c r="M41" s="77"/>
      <c r="N41" s="77"/>
      <c r="O41" s="77"/>
    </row>
    <row r="42" spans="2:15">
      <c r="B42" s="77"/>
      <c r="C42" s="77"/>
      <c r="D42" s="77"/>
      <c r="E42" s="77"/>
      <c r="F42" s="77"/>
      <c r="G42" s="77"/>
      <c r="H42" s="77"/>
      <c r="I42" s="77"/>
      <c r="J42" s="77"/>
      <c r="K42" s="77"/>
      <c r="L42" s="77"/>
      <c r="M42" s="77"/>
      <c r="N42" s="77"/>
      <c r="O42" s="77"/>
    </row>
  </sheetData>
  <mergeCells count="1">
    <mergeCell ref="B32:O42"/>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1"/>
  <sheetViews>
    <sheetView showGridLines="0" zoomScaleNormal="100"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36.7109375" bestFit="1" customWidth="1"/>
    <col min="8" max="8" width="36.7109375" customWidth="1"/>
    <col min="9" max="9" width="31.28515625" customWidth="1"/>
    <col min="11" max="11" width="21.85546875" customWidth="1"/>
    <col min="18" max="22" width="9.140625" style="33"/>
    <col min="23" max="25" width="9.140625" style="20"/>
    <col min="26" max="26" width="9.140625" style="33"/>
  </cols>
  <sheetData>
    <row r="1" spans="1:26">
      <c r="A1" s="4"/>
    </row>
    <row r="2" spans="1:26">
      <c r="A2" s="4"/>
    </row>
    <row r="3" spans="1:26">
      <c r="A3" s="4"/>
    </row>
    <row r="4" spans="1:26">
      <c r="A4" s="4"/>
    </row>
    <row r="5" spans="1:26">
      <c r="A5" s="4"/>
    </row>
    <row r="6" spans="1:26" s="1" customFormat="1" ht="9" customHeight="1">
      <c r="A6" s="4"/>
      <c r="R6" s="34"/>
      <c r="S6" s="34"/>
      <c r="T6" s="34"/>
      <c r="U6" s="34"/>
      <c r="V6" s="34"/>
      <c r="W6" s="35"/>
      <c r="X6" s="35"/>
      <c r="Y6" s="35"/>
      <c r="Z6" s="34"/>
    </row>
    <row r="7" spans="1:26" ht="21">
      <c r="A7" s="4"/>
      <c r="B7" s="13" t="s">
        <v>45</v>
      </c>
      <c r="C7" s="13"/>
      <c r="D7" s="13"/>
      <c r="E7" s="13"/>
      <c r="F7" s="13"/>
      <c r="G7" s="13"/>
      <c r="H7" s="13"/>
    </row>
    <row r="8" spans="1:26">
      <c r="A8" s="4"/>
      <c r="Q8" s="33"/>
      <c r="V8" s="20"/>
      <c r="Y8" s="33"/>
      <c r="Z8"/>
    </row>
    <row r="9" spans="1:26" ht="31.5" customHeight="1">
      <c r="A9" s="4"/>
      <c r="B9" s="55" t="s">
        <v>29</v>
      </c>
      <c r="C9" s="56" t="s">
        <v>6</v>
      </c>
      <c r="D9" s="56" t="s">
        <v>44</v>
      </c>
      <c r="E9" s="56" t="s">
        <v>21</v>
      </c>
      <c r="F9" s="55" t="s">
        <v>7</v>
      </c>
      <c r="G9" s="55" t="s">
        <v>30</v>
      </c>
      <c r="H9" s="57" t="s">
        <v>28</v>
      </c>
      <c r="Q9" s="33"/>
      <c r="W9" s="33"/>
      <c r="X9" s="33"/>
      <c r="Y9" s="33"/>
    </row>
    <row r="10" spans="1:26" ht="31.5" customHeight="1">
      <c r="B10" s="50" t="s">
        <v>46</v>
      </c>
      <c r="C10" s="51">
        <v>35059.480000000018</v>
      </c>
      <c r="D10" s="52">
        <v>0.3</v>
      </c>
      <c r="E10" s="51">
        <f>+C10*D10</f>
        <v>10517.844000000005</v>
      </c>
      <c r="F10" s="53" t="s">
        <v>51</v>
      </c>
      <c r="G10" s="53" t="s">
        <v>50</v>
      </c>
      <c r="H10" s="54" t="s">
        <v>69</v>
      </c>
      <c r="Q10" s="33"/>
      <c r="W10" s="33"/>
      <c r="X10" s="33"/>
      <c r="Y10" s="33"/>
    </row>
    <row r="11" spans="1:26" ht="15.75">
      <c r="B11" s="16"/>
      <c r="C11" s="17"/>
      <c r="D11" s="17"/>
      <c r="E11" s="17"/>
      <c r="F11" s="18"/>
      <c r="G11" s="18"/>
      <c r="H11" s="19"/>
      <c r="Q11" s="33"/>
      <c r="W11" s="33"/>
      <c r="X11" s="33"/>
      <c r="Y11" s="33"/>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117"/>
  <sheetViews>
    <sheetView showGridLines="0" zoomScaleNormal="100"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5" style="4"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row r="6" spans="2:23" ht="17.45" customHeight="1">
      <c r="H6" s="9"/>
      <c r="I6" s="9"/>
      <c r="J6" s="9"/>
      <c r="K6" s="9"/>
      <c r="L6" s="9"/>
      <c r="M6" s="9"/>
      <c r="N6" s="9"/>
      <c r="O6" s="9"/>
      <c r="P6" s="9"/>
      <c r="Q6" s="9"/>
      <c r="R6" s="9"/>
      <c r="S6" s="9"/>
    </row>
    <row r="7" spans="2:23" ht="24.95" customHeight="1">
      <c r="B7" s="24" t="s">
        <v>72</v>
      </c>
      <c r="C7" s="21"/>
      <c r="D7" s="21"/>
      <c r="E7" s="21"/>
      <c r="F7" s="22"/>
      <c r="G7" s="22"/>
      <c r="H7" s="23">
        <f>EDATE(S20,1)</f>
        <v>46023</v>
      </c>
      <c r="I7" s="23">
        <f>EDATE(H7,1)</f>
        <v>46054</v>
      </c>
      <c r="J7" s="23">
        <f>EDATE(I7,1)</f>
        <v>46082</v>
      </c>
      <c r="K7" s="23">
        <f>EDATE(J7,1)</f>
        <v>46113</v>
      </c>
      <c r="L7" s="23">
        <f>EDATE(K7,1)</f>
        <v>46143</v>
      </c>
      <c r="U7" s="23" t="str">
        <f>"Jan/"&amp;PROPER(TEXT(MAX($H$7:$S$7),"mmm"))&amp;"-"&amp;RIGHT(W7,2)</f>
        <v>Jan/Mai-26</v>
      </c>
      <c r="W7" s="63">
        <v>2026</v>
      </c>
    </row>
    <row r="8" spans="2:23" ht="5.0999999999999996" customHeight="1">
      <c r="B8" s="3"/>
      <c r="C8" s="6"/>
      <c r="D8" s="6"/>
      <c r="E8" s="6"/>
      <c r="H8" s="8"/>
      <c r="I8" s="8"/>
      <c r="J8" s="8"/>
      <c r="K8" s="8"/>
      <c r="L8" s="8"/>
      <c r="M8" s="8"/>
      <c r="N8" s="8"/>
      <c r="O8" s="8"/>
      <c r="P8" s="8"/>
      <c r="Q8" s="8"/>
      <c r="R8" s="8"/>
      <c r="S8" s="8"/>
      <c r="U8" s="7"/>
      <c r="W8" s="7"/>
    </row>
    <row r="9" spans="2:23" ht="15.75" customHeight="1">
      <c r="B9" s="68"/>
      <c r="C9" s="68"/>
      <c r="D9" s="68"/>
      <c r="E9" s="68"/>
      <c r="H9" s="69"/>
      <c r="I9" s="69"/>
      <c r="J9" s="69"/>
      <c r="K9" s="69"/>
      <c r="L9" s="69"/>
      <c r="M9" s="69"/>
      <c r="N9" s="69"/>
      <c r="O9" s="69"/>
      <c r="P9" s="69"/>
      <c r="Q9" s="69"/>
      <c r="R9" s="69"/>
      <c r="S9" s="69"/>
      <c r="U9" s="69"/>
      <c r="W9" s="69"/>
    </row>
    <row r="10" spans="2:23" ht="15.75" customHeight="1">
      <c r="B10" s="64" t="s">
        <v>36</v>
      </c>
      <c r="C10" s="64"/>
      <c r="D10" s="64"/>
      <c r="E10" s="64"/>
      <c r="H10" s="65">
        <f>+H11+H12</f>
        <v>570330.57000000007</v>
      </c>
      <c r="I10" s="65">
        <f>+I11+I12</f>
        <v>646459.84000000008</v>
      </c>
      <c r="J10" s="65">
        <f>+J11+J12</f>
        <v>379915.72</v>
      </c>
      <c r="K10" s="65">
        <f>+K11+K12</f>
        <v>515722.42000000004</v>
      </c>
      <c r="L10" s="65">
        <f>+L11+L12</f>
        <v>400661.97000000003</v>
      </c>
      <c r="M10" s="65"/>
      <c r="N10" s="65"/>
      <c r="O10" s="65"/>
      <c r="P10" s="65"/>
      <c r="Q10" s="65"/>
      <c r="R10" s="65"/>
      <c r="S10" s="65"/>
      <c r="U10" s="65">
        <f ca="1">SUM(OFFSET(A10,0,7,,MONTH(MAX($H$7:$S$7))))</f>
        <v>2513090.5200000005</v>
      </c>
      <c r="W10" s="65">
        <f t="shared" ref="W10:W16" si="0">SUM(H10:S10)</f>
        <v>2513090.5200000005</v>
      </c>
    </row>
    <row r="11" spans="2:23" ht="15.75" customHeight="1">
      <c r="B11" s="66" t="s">
        <v>37</v>
      </c>
      <c r="C11" s="66"/>
      <c r="D11" s="66"/>
      <c r="E11" s="66"/>
      <c r="H11" s="67">
        <v>561479.76</v>
      </c>
      <c r="I11" s="67">
        <v>638561.31000000006</v>
      </c>
      <c r="J11" s="67">
        <v>371986.20999999996</v>
      </c>
      <c r="K11" s="67">
        <v>509984.28</v>
      </c>
      <c r="L11" s="67">
        <v>395971.41000000003</v>
      </c>
      <c r="M11" s="67"/>
      <c r="N11" s="67"/>
      <c r="O11" s="67"/>
      <c r="P11" s="67"/>
      <c r="Q11" s="67"/>
      <c r="R11" s="67"/>
      <c r="S11" s="67"/>
      <c r="U11" s="67">
        <f t="shared" ref="U11:U16" ca="1" si="1">SUM(OFFSET(A11,0,7,,MONTH(MAX($H$7:$S$7))))</f>
        <v>2477982.9700000002</v>
      </c>
      <c r="W11" s="67">
        <f t="shared" si="0"/>
        <v>2477982.9700000002</v>
      </c>
    </row>
    <row r="12" spans="2:23" ht="15.75" customHeight="1">
      <c r="B12" s="66" t="s">
        <v>38</v>
      </c>
      <c r="C12" s="66"/>
      <c r="D12" s="66"/>
      <c r="E12" s="66"/>
      <c r="H12" s="67">
        <v>8850.8099999999977</v>
      </c>
      <c r="I12" s="67">
        <v>7898.53</v>
      </c>
      <c r="J12" s="67">
        <v>7929.51</v>
      </c>
      <c r="K12" s="67">
        <v>5738.14</v>
      </c>
      <c r="L12" s="67">
        <v>4690.5600000000004</v>
      </c>
      <c r="M12" s="67"/>
      <c r="N12" s="67"/>
      <c r="O12" s="67"/>
      <c r="P12" s="67"/>
      <c r="Q12" s="67"/>
      <c r="R12" s="67"/>
      <c r="S12" s="67"/>
      <c r="U12" s="67">
        <f t="shared" ca="1" si="1"/>
        <v>35107.549999999996</v>
      </c>
      <c r="W12" s="67">
        <f t="shared" si="0"/>
        <v>35107.549999999996</v>
      </c>
    </row>
    <row r="13" spans="2:23" ht="15.75" customHeight="1">
      <c r="B13" s="64" t="s">
        <v>39</v>
      </c>
      <c r="C13" s="64"/>
      <c r="D13" s="64"/>
      <c r="E13" s="64"/>
      <c r="H13" s="65">
        <v>-34262.009999999995</v>
      </c>
      <c r="I13" s="65">
        <v>-32422.11</v>
      </c>
      <c r="J13" s="65">
        <v>-86678.680000000008</v>
      </c>
      <c r="K13" s="65">
        <v>-36203.65</v>
      </c>
      <c r="L13" s="65">
        <v>-45855.95</v>
      </c>
      <c r="M13" s="65"/>
      <c r="N13" s="65"/>
      <c r="O13" s="65"/>
      <c r="P13" s="65"/>
      <c r="Q13" s="65"/>
      <c r="R13" s="65"/>
      <c r="S13" s="65"/>
      <c r="U13" s="65">
        <f t="shared" ca="1" si="1"/>
        <v>-235422.39999999997</v>
      </c>
      <c r="W13" s="65">
        <f t="shared" si="0"/>
        <v>-235422.39999999997</v>
      </c>
    </row>
    <row r="14" spans="2:23" ht="15.75" customHeight="1">
      <c r="B14" s="68" t="s">
        <v>40</v>
      </c>
      <c r="C14" s="68"/>
      <c r="D14" s="68"/>
      <c r="E14" s="68"/>
      <c r="H14" s="69">
        <f t="shared" ref="H14:I14" si="2">+H10+H13</f>
        <v>536068.56000000006</v>
      </c>
      <c r="I14" s="69">
        <f t="shared" si="2"/>
        <v>614037.7300000001</v>
      </c>
      <c r="J14" s="69">
        <f t="shared" ref="J14:K14" si="3">+J10+J13</f>
        <v>293237.03999999998</v>
      </c>
      <c r="K14" s="69">
        <f t="shared" si="3"/>
        <v>479518.77</v>
      </c>
      <c r="L14" s="69">
        <f t="shared" ref="L14" si="4">+L10+L13</f>
        <v>354806.02</v>
      </c>
      <c r="M14" s="69"/>
      <c r="N14" s="69"/>
      <c r="O14" s="69"/>
      <c r="P14" s="69"/>
      <c r="Q14" s="69"/>
      <c r="R14" s="69"/>
      <c r="S14" s="69"/>
      <c r="U14" s="69">
        <f t="shared" ca="1" si="1"/>
        <v>2277668.12</v>
      </c>
      <c r="W14" s="69">
        <f t="shared" si="0"/>
        <v>2277668.12</v>
      </c>
    </row>
    <row r="15" spans="2:23" ht="15.75" customHeight="1">
      <c r="B15" s="64" t="s">
        <v>55</v>
      </c>
      <c r="C15" s="64"/>
      <c r="D15" s="64"/>
      <c r="E15" s="64"/>
      <c r="H15" s="65">
        <v>439072.71</v>
      </c>
      <c r="I15" s="65">
        <v>439072.71</v>
      </c>
      <c r="J15" s="65">
        <v>439072.71</v>
      </c>
      <c r="K15" s="65">
        <v>439072.71</v>
      </c>
      <c r="L15" s="65">
        <v>439072.71</v>
      </c>
      <c r="M15" s="65"/>
      <c r="N15" s="65"/>
      <c r="O15" s="65"/>
      <c r="P15" s="65"/>
      <c r="Q15" s="65"/>
      <c r="R15" s="65"/>
      <c r="S15" s="65"/>
      <c r="U15" s="65">
        <f t="shared" ca="1" si="1"/>
        <v>2195363.5500000003</v>
      </c>
      <c r="W15" s="65">
        <f t="shared" si="0"/>
        <v>2195363.5500000003</v>
      </c>
    </row>
    <row r="16" spans="2:23" ht="15.75" customHeight="1">
      <c r="B16" s="75" t="s">
        <v>64</v>
      </c>
      <c r="C16" s="75"/>
      <c r="D16" s="75"/>
      <c r="E16" s="75"/>
      <c r="H16" s="76">
        <v>0</v>
      </c>
      <c r="I16" s="76">
        <v>0</v>
      </c>
      <c r="J16" s="76">
        <v>0</v>
      </c>
      <c r="K16" s="76">
        <v>0</v>
      </c>
      <c r="L16" s="76">
        <v>0</v>
      </c>
      <c r="M16" s="76"/>
      <c r="N16" s="76"/>
      <c r="O16" s="76"/>
      <c r="P16" s="76"/>
      <c r="Q16" s="76"/>
      <c r="R16" s="76"/>
      <c r="S16" s="76"/>
      <c r="U16" s="65">
        <f t="shared" ca="1" si="1"/>
        <v>0</v>
      </c>
      <c r="W16" s="65">
        <f t="shared" si="0"/>
        <v>0</v>
      </c>
    </row>
    <row r="17" spans="2:23" ht="15.75" customHeight="1">
      <c r="B17" s="68" t="s">
        <v>41</v>
      </c>
      <c r="C17" s="70"/>
      <c r="D17" s="70"/>
      <c r="E17" s="70"/>
      <c r="H17" s="71">
        <v>0.45173695081163212</v>
      </c>
      <c r="I17" s="71">
        <v>0.5174404032079335</v>
      </c>
      <c r="J17" s="71">
        <v>0.24710646398406313</v>
      </c>
      <c r="K17" s="71">
        <v>0.40408328930304049</v>
      </c>
      <c r="L17" s="71">
        <v>0.2989897217706835</v>
      </c>
      <c r="M17" s="71"/>
      <c r="N17" s="71"/>
      <c r="O17" s="71"/>
      <c r="P17" s="71"/>
      <c r="Q17" s="71"/>
      <c r="R17" s="71"/>
      <c r="S17" s="71"/>
      <c r="U17" s="71">
        <f ca="1">AVERAGE(OFFSET(A17,0,7,,MONTH(MAX($H$7:$S$7))))</f>
        <v>0.38387136581547054</v>
      </c>
      <c r="W17" s="71">
        <f>AVERAGE(H17:S17)</f>
        <v>0.38387136581547054</v>
      </c>
    </row>
    <row r="18" spans="2:23" ht="15.75" customHeight="1">
      <c r="B18" s="68" t="s">
        <v>42</v>
      </c>
      <c r="C18" s="70"/>
      <c r="D18" s="70"/>
      <c r="E18" s="70"/>
      <c r="H18" s="71">
        <v>0.37</v>
      </c>
      <c r="I18" s="71">
        <v>0.37</v>
      </c>
      <c r="J18" s="71">
        <v>0.37</v>
      </c>
      <c r="K18" s="71">
        <v>0.37</v>
      </c>
      <c r="L18" s="71">
        <v>0.37</v>
      </c>
      <c r="M18" s="71"/>
      <c r="N18" s="71"/>
      <c r="O18" s="71"/>
      <c r="P18" s="71"/>
      <c r="Q18" s="71"/>
      <c r="R18" s="71"/>
      <c r="S18" s="71"/>
      <c r="U18" s="71">
        <f ca="1">AVERAGE(OFFSET(A18,0,7,,MONTH(MAX($H$7:$S$7))))</f>
        <v>0.37</v>
      </c>
      <c r="W18" s="71">
        <f>AVERAGE(H18:S18)</f>
        <v>0.37</v>
      </c>
    </row>
    <row r="19" spans="2:23" ht="24" customHeight="1">
      <c r="B19" s="3"/>
      <c r="C19" s="6"/>
      <c r="D19" s="6"/>
      <c r="E19" s="6"/>
      <c r="H19" s="8"/>
      <c r="I19" s="8"/>
      <c r="J19" s="8"/>
      <c r="K19" s="8"/>
      <c r="L19" s="8"/>
      <c r="M19" s="8"/>
      <c r="N19" s="8"/>
      <c r="O19" s="8"/>
      <c r="P19" s="8"/>
      <c r="Q19" s="8"/>
      <c r="R19" s="8"/>
      <c r="S19" s="8"/>
      <c r="U19" s="7"/>
      <c r="W19" s="7"/>
    </row>
    <row r="20" spans="2:23" ht="24.95" customHeight="1">
      <c r="B20" s="24" t="s">
        <v>68</v>
      </c>
      <c r="C20" s="21"/>
      <c r="D20" s="21"/>
      <c r="E20" s="21"/>
      <c r="F20" s="22"/>
      <c r="G20" s="22"/>
      <c r="H20" s="23">
        <f>EDATE(S33,1)</f>
        <v>45658</v>
      </c>
      <c r="I20" s="23">
        <f t="shared" ref="I20:N20" si="5">EDATE(H20,1)</f>
        <v>45689</v>
      </c>
      <c r="J20" s="23">
        <f t="shared" si="5"/>
        <v>45717</v>
      </c>
      <c r="K20" s="23">
        <f t="shared" si="5"/>
        <v>45748</v>
      </c>
      <c r="L20" s="23">
        <f t="shared" si="5"/>
        <v>45778</v>
      </c>
      <c r="M20" s="23">
        <f t="shared" si="5"/>
        <v>45809</v>
      </c>
      <c r="N20" s="23">
        <f t="shared" si="5"/>
        <v>45839</v>
      </c>
      <c r="O20" s="23">
        <f t="shared" ref="O20:S20" si="6">EDATE(N20,1)</f>
        <v>45870</v>
      </c>
      <c r="P20" s="23">
        <f t="shared" si="6"/>
        <v>45901</v>
      </c>
      <c r="Q20" s="23">
        <f t="shared" si="6"/>
        <v>45931</v>
      </c>
      <c r="R20" s="23">
        <f t="shared" si="6"/>
        <v>45962</v>
      </c>
      <c r="S20" s="23">
        <f t="shared" si="6"/>
        <v>45992</v>
      </c>
      <c r="T20" s="4"/>
      <c r="U20" s="23" t="str">
        <f>"Jan/"&amp;PROPER(TEXT(MAX($H$7:$S$7),"mmm"))&amp;"-"&amp;RIGHT(W20,2)</f>
        <v>Jan/Mai-25</v>
      </c>
      <c r="W20" s="63">
        <v>2025</v>
      </c>
    </row>
    <row r="21" spans="2:23" ht="5.0999999999999996" customHeight="1">
      <c r="B21" s="3"/>
      <c r="C21" s="6"/>
      <c r="D21" s="6"/>
      <c r="E21" s="6"/>
      <c r="H21" s="8"/>
      <c r="I21" s="8"/>
      <c r="J21" s="8"/>
      <c r="K21" s="8"/>
      <c r="L21" s="8"/>
      <c r="M21" s="8"/>
      <c r="N21" s="8"/>
      <c r="O21" s="8"/>
      <c r="P21" s="8"/>
      <c r="Q21" s="8"/>
      <c r="R21" s="8"/>
      <c r="S21" s="8"/>
      <c r="T21" s="4"/>
      <c r="U21" s="7"/>
      <c r="W21" s="7"/>
    </row>
    <row r="22" spans="2:23" ht="15.75" customHeight="1">
      <c r="B22" s="68"/>
      <c r="C22" s="68"/>
      <c r="D22" s="68"/>
      <c r="E22" s="68"/>
      <c r="H22" s="69"/>
      <c r="I22" s="69"/>
      <c r="J22" s="69"/>
      <c r="K22" s="69"/>
      <c r="L22" s="69"/>
      <c r="M22" s="69"/>
      <c r="N22" s="69"/>
      <c r="O22" s="69"/>
      <c r="P22" s="69"/>
      <c r="Q22" s="69"/>
      <c r="R22" s="69"/>
      <c r="S22" s="69"/>
      <c r="T22" s="4"/>
      <c r="U22" s="69"/>
      <c r="W22" s="69"/>
    </row>
    <row r="23" spans="2:23" ht="15.75" customHeight="1">
      <c r="B23" s="64" t="s">
        <v>36</v>
      </c>
      <c r="C23" s="64"/>
      <c r="D23" s="64"/>
      <c r="E23" s="64"/>
      <c r="H23" s="65">
        <f t="shared" ref="H23:I23" si="7">+H24+H25</f>
        <v>624709.41700000002</v>
      </c>
      <c r="I23" s="65">
        <f t="shared" si="7"/>
        <v>751536.67999999993</v>
      </c>
      <c r="J23" s="65">
        <f t="shared" ref="J23:K23" si="8">+J24+J25</f>
        <v>289521.15999999997</v>
      </c>
      <c r="K23" s="65">
        <f t="shared" si="8"/>
        <v>420524.18000000017</v>
      </c>
      <c r="L23" s="65">
        <f t="shared" ref="L23:M23" si="9">+L24+L25</f>
        <v>397022.44</v>
      </c>
      <c r="M23" s="65">
        <f t="shared" si="9"/>
        <v>509519.37</v>
      </c>
      <c r="N23" s="65">
        <f t="shared" ref="N23:O23" si="10">+N24+N25</f>
        <v>1299240.97</v>
      </c>
      <c r="O23" s="65">
        <f t="shared" si="10"/>
        <v>394639.12</v>
      </c>
      <c r="P23" s="65">
        <f t="shared" ref="P23:Q23" si="11">+P24+P25</f>
        <v>462948.54</v>
      </c>
      <c r="Q23" s="65">
        <f t="shared" si="11"/>
        <v>445597.56699999998</v>
      </c>
      <c r="R23" s="65">
        <f t="shared" ref="R23:S23" si="12">+R24+R25</f>
        <v>380895.68</v>
      </c>
      <c r="S23" s="65">
        <f t="shared" si="12"/>
        <v>377923.74</v>
      </c>
      <c r="T23" s="4"/>
      <c r="U23" s="65">
        <f ca="1">SUM(OFFSET(A23,0,7,,MONTH(MAX($H$7:$S$7))))</f>
        <v>2483313.8770000003</v>
      </c>
      <c r="W23" s="65">
        <f t="shared" ref="W23:W28" si="13">SUM(H23:S23)</f>
        <v>6354078.8640000001</v>
      </c>
    </row>
    <row r="24" spans="2:23" ht="15.75" customHeight="1">
      <c r="B24" s="66" t="s">
        <v>37</v>
      </c>
      <c r="C24" s="66"/>
      <c r="D24" s="66"/>
      <c r="E24" s="66"/>
      <c r="H24" s="67">
        <v>595997.56700000004</v>
      </c>
      <c r="I24" s="67">
        <v>718097.91999999993</v>
      </c>
      <c r="J24" s="67">
        <v>253108.87</v>
      </c>
      <c r="K24" s="67">
        <v>384206.65</v>
      </c>
      <c r="L24" s="67">
        <v>362319.38</v>
      </c>
      <c r="M24" s="67">
        <v>478498.75</v>
      </c>
      <c r="N24" s="67">
        <v>1262944.9099999999</v>
      </c>
      <c r="O24" s="67">
        <v>367464.92</v>
      </c>
      <c r="P24" s="67">
        <v>441467.49</v>
      </c>
      <c r="Q24" s="67">
        <v>433106.72700000001</v>
      </c>
      <c r="R24" s="67">
        <v>371892.08999999997</v>
      </c>
      <c r="S24" s="67">
        <v>368505.31</v>
      </c>
      <c r="T24" s="4"/>
      <c r="U24" s="67">
        <f t="shared" ref="U24:U29" ca="1" si="14">SUM(OFFSET(A24,0,7,,MONTH(MAX($H$7:$S$7))))</f>
        <v>2313730.3869999996</v>
      </c>
      <c r="W24" s="67">
        <f t="shared" si="13"/>
        <v>6037610.5839999989</v>
      </c>
    </row>
    <row r="25" spans="2:23" ht="15.75" customHeight="1">
      <c r="B25" s="66" t="s">
        <v>38</v>
      </c>
      <c r="C25" s="66"/>
      <c r="D25" s="66"/>
      <c r="E25" s="66"/>
      <c r="H25" s="67">
        <v>28711.85</v>
      </c>
      <c r="I25" s="67">
        <v>33438.76</v>
      </c>
      <c r="J25" s="67">
        <v>36412.29</v>
      </c>
      <c r="K25" s="67">
        <v>36317.530000000144</v>
      </c>
      <c r="L25" s="67">
        <v>34703.06</v>
      </c>
      <c r="M25" s="67">
        <v>31020.62</v>
      </c>
      <c r="N25" s="67">
        <v>36296.06</v>
      </c>
      <c r="O25" s="67">
        <v>27174.2</v>
      </c>
      <c r="P25" s="67">
        <v>21481.05</v>
      </c>
      <c r="Q25" s="67">
        <v>12490.839999999967</v>
      </c>
      <c r="R25" s="67">
        <v>9003.59</v>
      </c>
      <c r="S25" s="67">
        <v>9418.43</v>
      </c>
      <c r="T25" s="4"/>
      <c r="U25" s="67">
        <f t="shared" ca="1" si="14"/>
        <v>169583.49000000014</v>
      </c>
      <c r="W25" s="67">
        <f t="shared" si="13"/>
        <v>316468.28000000009</v>
      </c>
    </row>
    <row r="26" spans="2:23" ht="15.75" customHeight="1">
      <c r="B26" s="64" t="s">
        <v>39</v>
      </c>
      <c r="C26" s="64"/>
      <c r="D26" s="64"/>
      <c r="E26" s="64"/>
      <c r="H26" s="65">
        <v>-29872.48</v>
      </c>
      <c r="I26" s="65">
        <v>-56545.160000000011</v>
      </c>
      <c r="J26" s="65">
        <v>-59012.25</v>
      </c>
      <c r="K26" s="65">
        <v>-32709.91</v>
      </c>
      <c r="L26" s="65">
        <v>-45047</v>
      </c>
      <c r="M26" s="65">
        <v>-57749.670000000013</v>
      </c>
      <c r="N26" s="65">
        <v>-4838.38</v>
      </c>
      <c r="O26" s="65">
        <v>-32937.69</v>
      </c>
      <c r="P26" s="65">
        <v>-30849.880000000005</v>
      </c>
      <c r="Q26" s="65">
        <v>-32737.270000000004</v>
      </c>
      <c r="R26" s="65">
        <v>-34889.189999999995</v>
      </c>
      <c r="S26" s="65">
        <v>-26638.620000000003</v>
      </c>
      <c r="T26" s="4"/>
      <c r="U26" s="65">
        <f t="shared" ca="1" si="14"/>
        <v>-223186.80000000002</v>
      </c>
      <c r="W26" s="65">
        <f t="shared" si="13"/>
        <v>-443827.50000000006</v>
      </c>
    </row>
    <row r="27" spans="2:23" ht="15.75" customHeight="1">
      <c r="B27" s="68" t="s">
        <v>40</v>
      </c>
      <c r="C27" s="68"/>
      <c r="D27" s="68"/>
      <c r="E27" s="68"/>
      <c r="H27" s="69">
        <f t="shared" ref="H27:I27" si="15">+H23+H26</f>
        <v>594836.93700000003</v>
      </c>
      <c r="I27" s="69">
        <f t="shared" si="15"/>
        <v>694991.5199999999</v>
      </c>
      <c r="J27" s="69">
        <f t="shared" ref="J27:K27" si="16">+J23+J26</f>
        <v>230508.90999999997</v>
      </c>
      <c r="K27" s="69">
        <f t="shared" si="16"/>
        <v>387814.27000000019</v>
      </c>
      <c r="L27" s="69">
        <f t="shared" ref="L27:M27" si="17">+L23+L26</f>
        <v>351975.44</v>
      </c>
      <c r="M27" s="69">
        <f t="shared" si="17"/>
        <v>451769.69999999995</v>
      </c>
      <c r="N27" s="69">
        <f t="shared" ref="N27:O27" si="18">+N23+N26</f>
        <v>1294402.5900000001</v>
      </c>
      <c r="O27" s="69">
        <f t="shared" si="18"/>
        <v>361701.43</v>
      </c>
      <c r="P27" s="69">
        <f t="shared" ref="P27:Q27" si="19">+P23+P26</f>
        <v>432098.66</v>
      </c>
      <c r="Q27" s="69">
        <f t="shared" si="19"/>
        <v>412860.29699999996</v>
      </c>
      <c r="R27" s="69">
        <f t="shared" ref="R27:S27" si="20">+R23+R26</f>
        <v>346006.49</v>
      </c>
      <c r="S27" s="69">
        <f t="shared" si="20"/>
        <v>351285.12</v>
      </c>
      <c r="T27" s="4"/>
      <c r="U27" s="69">
        <f t="shared" ca="1" si="14"/>
        <v>2260127.077</v>
      </c>
      <c r="W27" s="69">
        <f t="shared" si="13"/>
        <v>5910251.3640000001</v>
      </c>
    </row>
    <row r="28" spans="2:23" ht="15.75" customHeight="1">
      <c r="B28" s="64" t="s">
        <v>55</v>
      </c>
      <c r="C28" s="64"/>
      <c r="D28" s="64"/>
      <c r="E28" s="64"/>
      <c r="H28" s="65">
        <v>360175.68</v>
      </c>
      <c r="I28" s="65">
        <v>364655.68</v>
      </c>
      <c r="J28" s="65">
        <v>369135.68</v>
      </c>
      <c r="K28" s="65">
        <v>373615.68</v>
      </c>
      <c r="L28" s="65">
        <v>374400</v>
      </c>
      <c r="M28" s="65">
        <v>737100</v>
      </c>
      <c r="N28" s="65">
        <v>1170000</v>
      </c>
      <c r="O28" s="65">
        <v>432900</v>
      </c>
      <c r="P28" s="65">
        <v>432900</v>
      </c>
      <c r="Q28" s="65">
        <v>432900</v>
      </c>
      <c r="R28" s="65">
        <v>432900</v>
      </c>
      <c r="S28" s="65">
        <v>439072.71</v>
      </c>
      <c r="T28" s="4"/>
      <c r="U28" s="65">
        <f t="shared" ca="1" si="14"/>
        <v>1841982.72</v>
      </c>
      <c r="W28" s="65">
        <f t="shared" si="13"/>
        <v>5919755.4299999997</v>
      </c>
    </row>
    <row r="29" spans="2:23" ht="15.75" customHeight="1">
      <c r="B29" s="75" t="s">
        <v>64</v>
      </c>
      <c r="C29" s="75"/>
      <c r="D29" s="75"/>
      <c r="E29" s="75"/>
      <c r="H29" s="76">
        <v>1540</v>
      </c>
      <c r="I29" s="76">
        <v>1540</v>
      </c>
      <c r="J29" s="76">
        <v>1960.0000000000002</v>
      </c>
      <c r="K29" s="76">
        <v>245.10000000000002</v>
      </c>
      <c r="L29" s="76">
        <v>0</v>
      </c>
      <c r="M29" s="76">
        <v>0</v>
      </c>
      <c r="N29" s="76">
        <v>0</v>
      </c>
      <c r="O29" s="76">
        <v>0</v>
      </c>
      <c r="P29" s="76">
        <v>0</v>
      </c>
      <c r="Q29" s="76">
        <v>1.87</v>
      </c>
      <c r="R29" s="76">
        <v>834.15000000000009</v>
      </c>
      <c r="S29" s="76">
        <v>0</v>
      </c>
      <c r="T29" s="4"/>
      <c r="U29" s="65">
        <f t="shared" ca="1" si="14"/>
        <v>5285.1</v>
      </c>
      <c r="W29" s="65">
        <f t="shared" ref="W29" si="21">SUM(H29:S29)</f>
        <v>6121.1200000000008</v>
      </c>
    </row>
    <row r="30" spans="2:23" ht="15.75" customHeight="1">
      <c r="B30" s="68" t="s">
        <v>41</v>
      </c>
      <c r="C30" s="70"/>
      <c r="D30" s="70"/>
      <c r="E30" s="70"/>
      <c r="H30" s="71">
        <v>0.52848604281110823</v>
      </c>
      <c r="I30" s="71">
        <v>0.60988296247024032</v>
      </c>
      <c r="J30" s="71">
        <v>0.19982585048402796</v>
      </c>
      <c r="K30" s="71">
        <v>0.33216102279219134</v>
      </c>
      <c r="L30" s="71">
        <v>0.30083370940170939</v>
      </c>
      <c r="M30" s="71">
        <v>0.3861279487179487</v>
      </c>
      <c r="N30" s="71">
        <v>1.1063270000000001</v>
      </c>
      <c r="O30" s="71">
        <v>0.30914652136752135</v>
      </c>
      <c r="P30" s="71">
        <v>0.369315094017094</v>
      </c>
      <c r="Q30" s="71">
        <v>0.35287204871794869</v>
      </c>
      <c r="R30" s="71">
        <v>0.29573204273504272</v>
      </c>
      <c r="S30" s="71">
        <v>0.29602271204694092</v>
      </c>
      <c r="T30" s="4"/>
      <c r="U30" s="71">
        <f ca="1">AVERAGE(OFFSET(A30,0,7,,MONTH(MAX($H$7:$S$7))))</f>
        <v>0.3942379175918555</v>
      </c>
      <c r="W30" s="71">
        <f>AVERAGE(H30:S30)</f>
        <v>0.42389441296348124</v>
      </c>
    </row>
    <row r="31" spans="2:23" ht="15.75" customHeight="1">
      <c r="B31" s="68" t="s">
        <v>42</v>
      </c>
      <c r="C31" s="70"/>
      <c r="D31" s="70"/>
      <c r="E31" s="70"/>
      <c r="H31" s="71">
        <v>0.32</v>
      </c>
      <c r="I31" s="71">
        <v>0.32</v>
      </c>
      <c r="J31" s="71">
        <v>0.32</v>
      </c>
      <c r="K31" s="71">
        <v>0.32</v>
      </c>
      <c r="L31" s="71">
        <v>0.32</v>
      </c>
      <c r="M31" s="71">
        <v>0.63</v>
      </c>
      <c r="N31" s="71">
        <v>1</v>
      </c>
      <c r="O31" s="71">
        <v>0.37</v>
      </c>
      <c r="P31" s="71">
        <v>0.37</v>
      </c>
      <c r="Q31" s="71">
        <v>0.37</v>
      </c>
      <c r="R31" s="71">
        <v>0.37</v>
      </c>
      <c r="S31" s="71">
        <v>0.37</v>
      </c>
      <c r="T31" s="4"/>
      <c r="U31" s="71">
        <f ca="1">AVERAGE(OFFSET(A31,0,7,,MONTH(MAX($H$7:$S$7))))</f>
        <v>0.32</v>
      </c>
      <c r="W31" s="71">
        <f>AVERAGE(H31:S31)</f>
        <v>0.42333333333333334</v>
      </c>
    </row>
    <row r="32" spans="2:23" ht="24" customHeight="1">
      <c r="B32" s="3"/>
      <c r="C32" s="6"/>
      <c r="D32" s="6"/>
      <c r="E32" s="6"/>
      <c r="H32" s="8"/>
      <c r="I32" s="8"/>
      <c r="J32" s="8"/>
      <c r="K32" s="8"/>
      <c r="L32" s="8"/>
      <c r="M32" s="8"/>
      <c r="N32" s="8"/>
      <c r="O32" s="8"/>
      <c r="P32" s="8"/>
      <c r="Q32" s="8"/>
      <c r="R32" s="8"/>
      <c r="S32" s="8"/>
      <c r="U32" s="7"/>
      <c r="W32" s="7"/>
    </row>
    <row r="33" spans="2:23" ht="24.95" customHeight="1">
      <c r="B33" s="24" t="s">
        <v>67</v>
      </c>
      <c r="C33" s="21"/>
      <c r="D33" s="21"/>
      <c r="E33" s="21"/>
      <c r="F33" s="22"/>
      <c r="G33" s="22"/>
      <c r="H33" s="23">
        <v>45292</v>
      </c>
      <c r="I33" s="23">
        <f t="shared" ref="I33" si="22">EDATE(H33,1)</f>
        <v>45323</v>
      </c>
      <c r="J33" s="23">
        <f t="shared" ref="J33" si="23">EDATE(I33,1)</f>
        <v>45352</v>
      </c>
      <c r="K33" s="23">
        <f t="shared" ref="K33" si="24">EDATE(J33,1)</f>
        <v>45383</v>
      </c>
      <c r="L33" s="23">
        <f t="shared" ref="L33" si="25">EDATE(K33,1)</f>
        <v>45413</v>
      </c>
      <c r="M33" s="23">
        <f t="shared" ref="M33" si="26">EDATE(L33,1)</f>
        <v>45444</v>
      </c>
      <c r="N33" s="23">
        <f t="shared" ref="N33" si="27">EDATE(M33,1)</f>
        <v>45474</v>
      </c>
      <c r="O33" s="23">
        <f t="shared" ref="O33" si="28">EDATE(N33,1)</f>
        <v>45505</v>
      </c>
      <c r="P33" s="23">
        <f t="shared" ref="P33" si="29">EDATE(O33,1)</f>
        <v>45536</v>
      </c>
      <c r="Q33" s="23">
        <f t="shared" ref="Q33" si="30">EDATE(P33,1)</f>
        <v>45566</v>
      </c>
      <c r="R33" s="23">
        <f t="shared" ref="R33" si="31">EDATE(Q33,1)</f>
        <v>45597</v>
      </c>
      <c r="S33" s="23">
        <f t="shared" ref="S33" si="32">EDATE(R33,1)</f>
        <v>45627</v>
      </c>
      <c r="U33" s="23" t="str">
        <f>"Jan/"&amp;PROPER(TEXT(MAX($H$7:$S$7),"mmm"))&amp;"-"&amp;RIGHT(W33,2)</f>
        <v>Jan/Mai-24</v>
      </c>
      <c r="W33" s="63">
        <v>2024</v>
      </c>
    </row>
    <row r="34" spans="2:23" ht="5.0999999999999996" customHeight="1">
      <c r="B34" s="3"/>
      <c r="C34" s="6"/>
      <c r="D34" s="6"/>
      <c r="E34" s="6"/>
      <c r="H34" s="8"/>
      <c r="I34" s="8"/>
      <c r="J34" s="8"/>
      <c r="K34" s="8"/>
      <c r="L34" s="8"/>
      <c r="M34" s="8"/>
      <c r="N34" s="8"/>
      <c r="O34" s="8"/>
      <c r="P34" s="8"/>
      <c r="Q34" s="8"/>
      <c r="R34" s="8"/>
      <c r="S34" s="8"/>
      <c r="U34" s="7"/>
      <c r="W34" s="7"/>
    </row>
    <row r="35" spans="2:23" ht="15.75" customHeight="1">
      <c r="B35" s="68"/>
      <c r="C35" s="68"/>
      <c r="D35" s="68"/>
      <c r="E35" s="68"/>
      <c r="H35" s="69"/>
      <c r="I35" s="69"/>
      <c r="J35" s="69"/>
      <c r="K35" s="69"/>
      <c r="L35" s="69"/>
      <c r="M35" s="69"/>
      <c r="N35" s="69"/>
      <c r="O35" s="69"/>
      <c r="P35" s="69"/>
      <c r="Q35" s="69"/>
      <c r="R35" s="69"/>
      <c r="S35" s="69"/>
      <c r="U35" s="69"/>
      <c r="W35" s="69"/>
    </row>
    <row r="36" spans="2:23" ht="15.75" customHeight="1">
      <c r="B36" s="64" t="s">
        <v>36</v>
      </c>
      <c r="C36" s="64"/>
      <c r="D36" s="64"/>
      <c r="E36" s="64"/>
      <c r="H36" s="65">
        <f t="shared" ref="H36" si="33">+H37+H38</f>
        <v>683847.85800000047</v>
      </c>
      <c r="I36" s="65">
        <f t="shared" ref="I36:S36" si="34">+I37+I38</f>
        <v>730718.08000000007</v>
      </c>
      <c r="J36" s="65">
        <f t="shared" si="34"/>
        <v>354678.45</v>
      </c>
      <c r="K36" s="65">
        <f t="shared" si="34"/>
        <v>355036.71799999982</v>
      </c>
      <c r="L36" s="65">
        <f t="shared" si="34"/>
        <v>447866.82</v>
      </c>
      <c r="M36" s="65">
        <f t="shared" si="34"/>
        <v>429998.49</v>
      </c>
      <c r="N36" s="65">
        <f t="shared" si="34"/>
        <v>504729.22400000005</v>
      </c>
      <c r="O36" s="65">
        <f t="shared" si="34"/>
        <v>429215.13</v>
      </c>
      <c r="P36" s="65">
        <f t="shared" si="34"/>
        <v>402571.79000000004</v>
      </c>
      <c r="Q36" s="65">
        <f t="shared" si="34"/>
        <v>348665.18</v>
      </c>
      <c r="R36" s="65">
        <f t="shared" si="34"/>
        <v>303798.84000000003</v>
      </c>
      <c r="S36" s="65">
        <f t="shared" si="34"/>
        <v>307912.89999999997</v>
      </c>
      <c r="U36" s="65">
        <f ca="1">SUM(OFFSET(A36,0,7,,MONTH(MAX($H$7:$S$7))))</f>
        <v>2572147.926</v>
      </c>
      <c r="W36" s="65">
        <f t="shared" ref="W36:W41" si="35">SUM(H36:S36)</f>
        <v>5299039.4800000004</v>
      </c>
    </row>
    <row r="37" spans="2:23" ht="15.75" customHeight="1">
      <c r="B37" s="66" t="s">
        <v>37</v>
      </c>
      <c r="C37" s="66"/>
      <c r="D37" s="66"/>
      <c r="E37" s="66"/>
      <c r="H37" s="67">
        <v>664795.44799999997</v>
      </c>
      <c r="I37" s="67">
        <v>712744.66</v>
      </c>
      <c r="J37" s="67">
        <v>337766.95</v>
      </c>
      <c r="K37" s="67">
        <v>338112.04800000013</v>
      </c>
      <c r="L37" s="67">
        <v>433425.54</v>
      </c>
      <c r="M37" s="67">
        <v>418169.39</v>
      </c>
      <c r="N37" s="67">
        <v>495376.73400000005</v>
      </c>
      <c r="O37" s="67">
        <v>422636.83</v>
      </c>
      <c r="P37" s="67">
        <v>394245.86000000004</v>
      </c>
      <c r="Q37" s="67">
        <v>336551.54</v>
      </c>
      <c r="R37" s="67">
        <v>290206.75</v>
      </c>
      <c r="S37" s="67">
        <v>285803.17</v>
      </c>
      <c r="U37" s="67">
        <f t="shared" ref="U37:U42" ca="1" si="36">SUM(OFFSET(A37,0,7,,MONTH(MAX($H$7:$S$7))))</f>
        <v>2486844.6460000002</v>
      </c>
      <c r="W37" s="67">
        <f t="shared" si="35"/>
        <v>5129834.9200000009</v>
      </c>
    </row>
    <row r="38" spans="2:23" ht="15.75" customHeight="1">
      <c r="B38" s="66" t="s">
        <v>38</v>
      </c>
      <c r="C38" s="66"/>
      <c r="D38" s="66"/>
      <c r="E38" s="66"/>
      <c r="H38" s="67">
        <v>19052.41000000044</v>
      </c>
      <c r="I38" s="67">
        <v>17973.419999999998</v>
      </c>
      <c r="J38" s="67">
        <v>16911.5</v>
      </c>
      <c r="K38" s="67">
        <v>16924.669999999693</v>
      </c>
      <c r="L38" s="67">
        <v>14441.28</v>
      </c>
      <c r="M38" s="67">
        <v>11829.1</v>
      </c>
      <c r="N38" s="67">
        <v>9352.49</v>
      </c>
      <c r="O38" s="67">
        <v>6578.3</v>
      </c>
      <c r="P38" s="67">
        <v>8325.93</v>
      </c>
      <c r="Q38" s="67">
        <v>12113.64</v>
      </c>
      <c r="R38" s="67">
        <v>13592.09</v>
      </c>
      <c r="S38" s="67">
        <v>22109.73</v>
      </c>
      <c r="U38" s="67">
        <f t="shared" ca="1" si="36"/>
        <v>85303.28000000013</v>
      </c>
      <c r="W38" s="67">
        <f t="shared" si="35"/>
        <v>169204.56000000017</v>
      </c>
    </row>
    <row r="39" spans="2:23" ht="15.75" customHeight="1">
      <c r="B39" s="64" t="s">
        <v>39</v>
      </c>
      <c r="C39" s="64"/>
      <c r="D39" s="64"/>
      <c r="E39" s="64"/>
      <c r="H39" s="65">
        <v>-31815.84</v>
      </c>
      <c r="I39" s="65">
        <v>-62924.210000000006</v>
      </c>
      <c r="J39" s="65">
        <v>-60454.990000000005</v>
      </c>
      <c r="K39" s="65">
        <v>-35745.54</v>
      </c>
      <c r="L39" s="65">
        <v>-57752.709999999992</v>
      </c>
      <c r="M39" s="65">
        <v>-36365.310000000005</v>
      </c>
      <c r="N39" s="65">
        <v>-30725.62</v>
      </c>
      <c r="O39" s="65">
        <v>-36259.569999999992</v>
      </c>
      <c r="P39" s="65">
        <v>-36134.539999999994</v>
      </c>
      <c r="Q39" s="65">
        <v>-31982.61</v>
      </c>
      <c r="R39" s="65">
        <v>-35778.179999999993</v>
      </c>
      <c r="S39" s="65">
        <v>-39844.969999999994</v>
      </c>
      <c r="U39" s="65">
        <f t="shared" ca="1" si="36"/>
        <v>-248693.29</v>
      </c>
      <c r="W39" s="65">
        <f t="shared" si="35"/>
        <v>-495784.08999999997</v>
      </c>
    </row>
    <row r="40" spans="2:23" ht="15.75" customHeight="1">
      <c r="B40" s="68" t="s">
        <v>40</v>
      </c>
      <c r="C40" s="68"/>
      <c r="D40" s="68"/>
      <c r="E40" s="68"/>
      <c r="H40" s="69">
        <f t="shared" ref="H40" si="37">+H36+H39</f>
        <v>652032.01800000051</v>
      </c>
      <c r="I40" s="69">
        <f t="shared" ref="I40:S40" si="38">+I36+I39</f>
        <v>667793.87000000011</v>
      </c>
      <c r="J40" s="69">
        <f t="shared" si="38"/>
        <v>294223.46000000002</v>
      </c>
      <c r="K40" s="69">
        <f t="shared" si="38"/>
        <v>319291.17799999984</v>
      </c>
      <c r="L40" s="69">
        <f t="shared" si="38"/>
        <v>390114.11</v>
      </c>
      <c r="M40" s="69">
        <f t="shared" si="38"/>
        <v>393633.18</v>
      </c>
      <c r="N40" s="69">
        <f t="shared" si="38"/>
        <v>474003.60400000005</v>
      </c>
      <c r="O40" s="69">
        <f t="shared" si="38"/>
        <v>392955.56</v>
      </c>
      <c r="P40" s="69">
        <f t="shared" si="38"/>
        <v>366437.25000000006</v>
      </c>
      <c r="Q40" s="69">
        <f t="shared" si="38"/>
        <v>316682.57</v>
      </c>
      <c r="R40" s="69">
        <f t="shared" si="38"/>
        <v>268020.66000000003</v>
      </c>
      <c r="S40" s="69">
        <f t="shared" si="38"/>
        <v>268067.93</v>
      </c>
      <c r="U40" s="69">
        <f t="shared" ca="1" si="36"/>
        <v>2323454.6360000004</v>
      </c>
      <c r="W40" s="69">
        <f t="shared" si="35"/>
        <v>4803255.3900000006</v>
      </c>
    </row>
    <row r="41" spans="2:23" ht="15.75" customHeight="1">
      <c r="B41" s="64" t="s">
        <v>55</v>
      </c>
      <c r="C41" s="64"/>
      <c r="D41" s="64"/>
      <c r="E41" s="64"/>
      <c r="H41" s="65">
        <v>436465.08999999997</v>
      </c>
      <c r="I41" s="65">
        <v>436465.08999999997</v>
      </c>
      <c r="J41" s="65">
        <v>436465.08999999997</v>
      </c>
      <c r="K41" s="65">
        <v>436465.08999999997</v>
      </c>
      <c r="L41" s="65">
        <v>436465.08999999997</v>
      </c>
      <c r="M41" s="65">
        <v>436465.08999999997</v>
      </c>
      <c r="N41" s="65">
        <v>383237.64</v>
      </c>
      <c r="O41" s="65">
        <v>383237.64</v>
      </c>
      <c r="P41" s="65">
        <v>390077.64</v>
      </c>
      <c r="Q41" s="65">
        <v>318289.20999999996</v>
      </c>
      <c r="R41" s="65">
        <v>318289.20999999996</v>
      </c>
      <c r="S41" s="65">
        <v>322349.21000000002</v>
      </c>
      <c r="U41" s="65">
        <f t="shared" ca="1" si="36"/>
        <v>2182325.4499999997</v>
      </c>
      <c r="W41" s="65">
        <f t="shared" si="35"/>
        <v>4734271.09</v>
      </c>
    </row>
    <row r="42" spans="2:23" ht="15.75" customHeight="1">
      <c r="B42" s="75" t="s">
        <v>64</v>
      </c>
      <c r="C42" s="75"/>
      <c r="D42" s="75"/>
      <c r="E42" s="75"/>
      <c r="H42" s="76">
        <v>0</v>
      </c>
      <c r="I42" s="76">
        <v>0</v>
      </c>
      <c r="J42" s="76">
        <v>0</v>
      </c>
      <c r="K42" s="76">
        <v>0</v>
      </c>
      <c r="L42" s="76">
        <v>0</v>
      </c>
      <c r="M42" s="76">
        <v>0</v>
      </c>
      <c r="N42" s="76">
        <v>0</v>
      </c>
      <c r="O42" s="76">
        <v>0</v>
      </c>
      <c r="P42" s="76">
        <v>0</v>
      </c>
      <c r="Q42" s="76">
        <v>0</v>
      </c>
      <c r="R42" s="76">
        <v>1260</v>
      </c>
      <c r="S42" s="76">
        <v>1540</v>
      </c>
      <c r="U42" s="65">
        <f t="shared" ca="1" si="36"/>
        <v>0</v>
      </c>
      <c r="W42" s="65"/>
    </row>
    <row r="43" spans="2:23" ht="15.75" customHeight="1">
      <c r="B43" s="68" t="s">
        <v>41</v>
      </c>
      <c r="C43" s="70"/>
      <c r="D43" s="70"/>
      <c r="E43" s="70"/>
      <c r="H43" s="71">
        <v>0.61249601286554256</v>
      </c>
      <c r="I43" s="71">
        <v>0.62730214391258654</v>
      </c>
      <c r="J43" s="71">
        <v>0.27638320077328521</v>
      </c>
      <c r="K43" s="71">
        <v>0.29993093601139997</v>
      </c>
      <c r="L43" s="71">
        <v>0.36645951478043753</v>
      </c>
      <c r="M43" s="71">
        <v>0.36976520573501076</v>
      </c>
      <c r="N43" s="71">
        <v>0.4452623636864062</v>
      </c>
      <c r="O43" s="71">
        <v>0.36912867326914967</v>
      </c>
      <c r="P43" s="71">
        <v>0.33818244491019794</v>
      </c>
      <c r="Q43" s="71">
        <v>0.28853615647228509</v>
      </c>
      <c r="R43" s="71">
        <v>0.24419926581865598</v>
      </c>
      <c r="S43" s="71">
        <v>0.24116609344257428</v>
      </c>
      <c r="U43" s="71">
        <f ca="1">AVERAGE(OFFSET(A43,0,7,,MONTH(MAX($H$7:$S$7))))</f>
        <v>0.43651436166865032</v>
      </c>
      <c r="W43" s="71">
        <f>AVERAGE(H43:S43)</f>
        <v>0.37323433430646097</v>
      </c>
    </row>
    <row r="44" spans="2:23" ht="15.75" customHeight="1">
      <c r="B44" s="68" t="s">
        <v>42</v>
      </c>
      <c r="C44" s="70"/>
      <c r="D44" s="70"/>
      <c r="E44" s="70"/>
      <c r="H44" s="71">
        <v>0.41</v>
      </c>
      <c r="I44" s="71">
        <v>0.41</v>
      </c>
      <c r="J44" s="71">
        <v>0.41</v>
      </c>
      <c r="K44" s="71">
        <v>0.41</v>
      </c>
      <c r="L44" s="71">
        <v>0.41</v>
      </c>
      <c r="M44" s="71">
        <v>0.41</v>
      </c>
      <c r="N44" s="71">
        <v>0.36</v>
      </c>
      <c r="O44" s="71">
        <v>0.36</v>
      </c>
      <c r="P44" s="71">
        <v>0.36</v>
      </c>
      <c r="Q44" s="71">
        <v>0.28999999999999998</v>
      </c>
      <c r="R44" s="71">
        <v>0.28999999999999998</v>
      </c>
      <c r="S44" s="71">
        <v>0.29000000000000004</v>
      </c>
      <c r="U44" s="71">
        <f ca="1">AVERAGE(OFFSET(A44,0,7,,MONTH(MAX($H$7:$S$7))))</f>
        <v>0.41</v>
      </c>
      <c r="W44" s="71">
        <f>AVERAGE(H44:S44)</f>
        <v>0.36749999999999994</v>
      </c>
    </row>
    <row r="45" spans="2:23" ht="24" customHeight="1">
      <c r="B45" s="3"/>
      <c r="C45" s="6"/>
      <c r="D45" s="6"/>
      <c r="E45" s="6"/>
      <c r="H45" s="8"/>
      <c r="I45" s="8"/>
      <c r="J45" s="8"/>
      <c r="K45" s="8"/>
      <c r="L45" s="8"/>
      <c r="M45" s="8"/>
      <c r="N45" s="8"/>
      <c r="O45" s="8"/>
      <c r="P45" s="8"/>
      <c r="Q45" s="8"/>
      <c r="R45" s="8"/>
      <c r="S45" s="8"/>
      <c r="U45" s="7"/>
      <c r="W45" s="7"/>
    </row>
    <row r="46" spans="2:23" ht="24.75" customHeight="1">
      <c r="B46" s="24" t="s">
        <v>63</v>
      </c>
      <c r="C46" s="21"/>
      <c r="D46" s="21"/>
      <c r="E46" s="21"/>
      <c r="F46" s="22"/>
      <c r="G46" s="22"/>
      <c r="H46" s="23">
        <v>44927</v>
      </c>
      <c r="I46" s="23">
        <f t="shared" ref="I46" si="39">EDATE(H46,1)</f>
        <v>44958</v>
      </c>
      <c r="J46" s="23">
        <f t="shared" ref="J46" si="40">EDATE(I46,1)</f>
        <v>44986</v>
      </c>
      <c r="K46" s="23">
        <f t="shared" ref="K46" si="41">EDATE(J46,1)</f>
        <v>45017</v>
      </c>
      <c r="L46" s="23">
        <f t="shared" ref="L46" si="42">EDATE(K46,1)</f>
        <v>45047</v>
      </c>
      <c r="M46" s="23">
        <f t="shared" ref="M46" si="43">EDATE(L46,1)</f>
        <v>45078</v>
      </c>
      <c r="N46" s="23">
        <f t="shared" ref="N46" si="44">EDATE(M46,1)</f>
        <v>45108</v>
      </c>
      <c r="O46" s="23">
        <f t="shared" ref="O46" si="45">EDATE(N46,1)</f>
        <v>45139</v>
      </c>
      <c r="P46" s="23">
        <f t="shared" ref="P46" si="46">EDATE(O46,1)</f>
        <v>45170</v>
      </c>
      <c r="Q46" s="23">
        <f t="shared" ref="Q46" si="47">EDATE(P46,1)</f>
        <v>45200</v>
      </c>
      <c r="R46" s="23">
        <f t="shared" ref="R46" si="48">EDATE(Q46,1)</f>
        <v>45231</v>
      </c>
      <c r="S46" s="23">
        <f t="shared" ref="S46" si="49">EDATE(R46,1)</f>
        <v>45261</v>
      </c>
      <c r="T46" s="4"/>
      <c r="U46" s="23" t="str">
        <f>"Jan/"&amp;PROPER(TEXT(MAX($H$7:$S$7),"mmm"))&amp;"-"&amp;RIGHT(W46,2)</f>
        <v>Jan/Mai-23</v>
      </c>
      <c r="W46" s="63">
        <v>2023</v>
      </c>
    </row>
    <row r="47" spans="2:23" ht="5.0999999999999996" customHeight="1">
      <c r="B47" s="3"/>
      <c r="C47" s="6"/>
      <c r="D47" s="6"/>
      <c r="E47" s="6"/>
      <c r="H47" s="8"/>
      <c r="I47" s="8"/>
      <c r="J47" s="8"/>
      <c r="K47" s="8"/>
      <c r="L47" s="8"/>
      <c r="M47" s="8"/>
      <c r="N47" s="8"/>
      <c r="O47" s="8"/>
      <c r="P47" s="8"/>
      <c r="Q47" s="8"/>
      <c r="R47" s="8"/>
      <c r="S47" s="8"/>
      <c r="U47" s="7"/>
      <c r="W47" s="7"/>
    </row>
    <row r="48" spans="2:23" ht="15.75" customHeight="1">
      <c r="B48" s="68"/>
      <c r="C48" s="68"/>
      <c r="D48" s="68"/>
      <c r="E48" s="68"/>
      <c r="H48" s="69"/>
      <c r="I48" s="69"/>
      <c r="J48" s="69"/>
      <c r="K48" s="69"/>
      <c r="L48" s="69"/>
      <c r="M48" s="69"/>
      <c r="N48" s="69"/>
      <c r="O48" s="69"/>
      <c r="P48" s="69"/>
      <c r="Q48" s="69"/>
      <c r="R48" s="69"/>
      <c r="S48" s="69"/>
      <c r="U48" s="69"/>
      <c r="W48" s="69"/>
    </row>
    <row r="49" spans="2:23" ht="15.75" customHeight="1">
      <c r="B49" s="64" t="s">
        <v>36</v>
      </c>
      <c r="C49" s="64"/>
      <c r="D49" s="64"/>
      <c r="E49" s="64"/>
      <c r="H49" s="65">
        <f t="shared" ref="H49" si="50">+H50+H51</f>
        <v>685692.78</v>
      </c>
      <c r="I49" s="65">
        <f t="shared" ref="I49:S49" si="51">+I50+I51</f>
        <v>648510.68999999994</v>
      </c>
      <c r="J49" s="65">
        <f t="shared" si="51"/>
        <v>429314.27</v>
      </c>
      <c r="K49" s="65">
        <f t="shared" si="51"/>
        <v>501140.37199999997</v>
      </c>
      <c r="L49" s="65">
        <f t="shared" si="51"/>
        <v>457286.3</v>
      </c>
      <c r="M49" s="65">
        <f t="shared" si="51"/>
        <v>453959.52299999993</v>
      </c>
      <c r="N49" s="65">
        <f t="shared" si="51"/>
        <v>533559.62</v>
      </c>
      <c r="O49" s="65">
        <f t="shared" si="51"/>
        <v>415408.42</v>
      </c>
      <c r="P49" s="65">
        <f t="shared" si="51"/>
        <v>442101.48300000007</v>
      </c>
      <c r="Q49" s="65">
        <f t="shared" si="51"/>
        <v>393217.02</v>
      </c>
      <c r="R49" s="65">
        <f t="shared" si="51"/>
        <v>460702.58</v>
      </c>
      <c r="S49" s="65">
        <f t="shared" si="51"/>
        <v>556874.65100000007</v>
      </c>
      <c r="U49" s="65">
        <f ca="1">SUM(OFFSET(A49,0,7,,MONTH(MAX($H$7:$S$7))))</f>
        <v>2721944.4119999995</v>
      </c>
      <c r="W49" s="65">
        <f t="shared" ref="W49:W54" si="52">SUM(H49:S49)</f>
        <v>5977767.7090000007</v>
      </c>
    </row>
    <row r="50" spans="2:23" ht="15.75" customHeight="1">
      <c r="B50" s="66" t="s">
        <v>37</v>
      </c>
      <c r="C50" s="66"/>
      <c r="D50" s="66"/>
      <c r="E50" s="66"/>
      <c r="H50" s="67">
        <v>668922.11</v>
      </c>
      <c r="I50" s="67">
        <v>634556.75999999989</v>
      </c>
      <c r="J50" s="67">
        <v>412745.53</v>
      </c>
      <c r="K50" s="67">
        <v>489348.57199999999</v>
      </c>
      <c r="L50" s="67">
        <v>445006.81</v>
      </c>
      <c r="M50" s="67">
        <v>443850.91299999994</v>
      </c>
      <c r="N50" s="67">
        <v>526004.91</v>
      </c>
      <c r="O50" s="67">
        <v>397335.31</v>
      </c>
      <c r="P50" s="67">
        <v>416846.41300000006</v>
      </c>
      <c r="Q50" s="67">
        <v>370526.77</v>
      </c>
      <c r="R50" s="67">
        <v>441150.99</v>
      </c>
      <c r="S50" s="67">
        <v>538759.10100000002</v>
      </c>
      <c r="U50" s="67">
        <f t="shared" ref="U50:U55" ca="1" si="53">SUM(OFFSET(A50,0,7,,MONTH(MAX($H$7:$S$7))))</f>
        <v>2650579.7820000001</v>
      </c>
      <c r="W50" s="67">
        <f t="shared" si="52"/>
        <v>5785054.1890000012</v>
      </c>
    </row>
    <row r="51" spans="2:23" ht="15.75" customHeight="1">
      <c r="B51" s="66" t="s">
        <v>38</v>
      </c>
      <c r="C51" s="66"/>
      <c r="D51" s="66"/>
      <c r="E51" s="66"/>
      <c r="H51" s="67">
        <v>16770.669999999998</v>
      </c>
      <c r="I51" s="67">
        <v>13953.93</v>
      </c>
      <c r="J51" s="67">
        <v>16568.740000000002</v>
      </c>
      <c r="K51" s="67">
        <v>11791.8</v>
      </c>
      <c r="L51" s="67">
        <v>12279.49</v>
      </c>
      <c r="M51" s="67">
        <v>10108.61</v>
      </c>
      <c r="N51" s="67">
        <v>7554.71</v>
      </c>
      <c r="O51" s="67">
        <v>18073.11</v>
      </c>
      <c r="P51" s="67">
        <v>25255.07</v>
      </c>
      <c r="Q51" s="67">
        <v>22690.25</v>
      </c>
      <c r="R51" s="67">
        <v>19551.59</v>
      </c>
      <c r="S51" s="67">
        <v>18115.55</v>
      </c>
      <c r="U51" s="67">
        <f t="shared" ca="1" si="53"/>
        <v>71364.63</v>
      </c>
      <c r="W51" s="67">
        <f t="shared" si="52"/>
        <v>192713.52</v>
      </c>
    </row>
    <row r="52" spans="2:23" ht="15.75" customHeight="1">
      <c r="B52" s="64" t="s">
        <v>39</v>
      </c>
      <c r="C52" s="64"/>
      <c r="D52" s="64"/>
      <c r="E52" s="64"/>
      <c r="H52" s="65">
        <v>-45333.840000000004</v>
      </c>
      <c r="I52" s="65">
        <v>-42395.7</v>
      </c>
      <c r="J52" s="65">
        <v>-33622.270000000004</v>
      </c>
      <c r="K52" s="65">
        <v>-95498.950000000012</v>
      </c>
      <c r="L52" s="65">
        <v>-50927.490000000005</v>
      </c>
      <c r="M52" s="65">
        <v>-36834.120000000003</v>
      </c>
      <c r="N52" s="65">
        <v>-31726.429999999997</v>
      </c>
      <c r="O52" s="65">
        <v>-37921.980000000003</v>
      </c>
      <c r="P52" s="65">
        <v>-39474.28</v>
      </c>
      <c r="Q52" s="65">
        <v>-32341.45</v>
      </c>
      <c r="R52" s="65">
        <v>-31274.910000000003</v>
      </c>
      <c r="S52" s="65">
        <v>-33980.750000000007</v>
      </c>
      <c r="U52" s="65">
        <f t="shared" ca="1" si="53"/>
        <v>-267778.25</v>
      </c>
      <c r="W52" s="65">
        <f t="shared" si="52"/>
        <v>-511332.16999999993</v>
      </c>
    </row>
    <row r="53" spans="2:23" ht="15.75" customHeight="1">
      <c r="B53" s="68" t="s">
        <v>40</v>
      </c>
      <c r="C53" s="68"/>
      <c r="D53" s="68"/>
      <c r="E53" s="68"/>
      <c r="H53" s="69">
        <f t="shared" ref="H53" si="54">+H49+H52</f>
        <v>640358.94000000006</v>
      </c>
      <c r="I53" s="69">
        <f t="shared" ref="I53:S53" si="55">+I49+I52</f>
        <v>606114.99</v>
      </c>
      <c r="J53" s="69">
        <f t="shared" si="55"/>
        <v>395692</v>
      </c>
      <c r="K53" s="69">
        <f t="shared" si="55"/>
        <v>405641.42199999996</v>
      </c>
      <c r="L53" s="69">
        <f t="shared" si="55"/>
        <v>406358.81</v>
      </c>
      <c r="M53" s="69">
        <f t="shared" si="55"/>
        <v>417125.40299999993</v>
      </c>
      <c r="N53" s="69">
        <f t="shared" si="55"/>
        <v>501833.19</v>
      </c>
      <c r="O53" s="69">
        <f t="shared" si="55"/>
        <v>377486.44</v>
      </c>
      <c r="P53" s="69">
        <f t="shared" si="55"/>
        <v>402627.2030000001</v>
      </c>
      <c r="Q53" s="69">
        <f t="shared" si="55"/>
        <v>360875.57</v>
      </c>
      <c r="R53" s="69">
        <f t="shared" si="55"/>
        <v>429427.67000000004</v>
      </c>
      <c r="S53" s="69">
        <f t="shared" si="55"/>
        <v>522893.90100000007</v>
      </c>
      <c r="U53" s="69">
        <f t="shared" ca="1" si="53"/>
        <v>2454166.162</v>
      </c>
      <c r="W53" s="69">
        <f t="shared" si="52"/>
        <v>5466435.5390000008</v>
      </c>
    </row>
    <row r="54" spans="2:23" ht="15.75" customHeight="1">
      <c r="B54" s="64" t="s">
        <v>55</v>
      </c>
      <c r="C54" s="64"/>
      <c r="D54" s="64"/>
      <c r="E54" s="64"/>
      <c r="H54" s="65">
        <v>459336.15</v>
      </c>
      <c r="I54" s="65">
        <v>459336.15</v>
      </c>
      <c r="J54" s="65">
        <v>459336.15</v>
      </c>
      <c r="K54" s="65">
        <v>326639.03999999998</v>
      </c>
      <c r="L54" s="65">
        <v>408298.80000000005</v>
      </c>
      <c r="M54" s="65">
        <v>653278.07999999996</v>
      </c>
      <c r="N54" s="65">
        <v>438921.21</v>
      </c>
      <c r="O54" s="65">
        <v>418506.26999999996</v>
      </c>
      <c r="P54" s="65">
        <v>418506.26999999996</v>
      </c>
      <c r="Q54" s="65">
        <v>418506.26999999996</v>
      </c>
      <c r="R54" s="65">
        <v>436465.08999999997</v>
      </c>
      <c r="S54" s="65">
        <v>436465.08999999997</v>
      </c>
      <c r="U54" s="65">
        <f t="shared" ca="1" si="53"/>
        <v>2112946.29</v>
      </c>
      <c r="W54" s="65">
        <f t="shared" si="52"/>
        <v>5333594.5699999994</v>
      </c>
    </row>
    <row r="55" spans="2:23" ht="15.75" customHeight="1">
      <c r="B55" s="75" t="s">
        <v>64</v>
      </c>
      <c r="C55" s="75"/>
      <c r="D55" s="75"/>
      <c r="E55" s="75"/>
      <c r="H55" s="76">
        <v>0</v>
      </c>
      <c r="I55" s="76">
        <v>0</v>
      </c>
      <c r="J55" s="76">
        <v>0</v>
      </c>
      <c r="K55" s="76">
        <v>0</v>
      </c>
      <c r="L55" s="76">
        <v>0</v>
      </c>
      <c r="M55" s="76">
        <v>0</v>
      </c>
      <c r="N55" s="76">
        <v>0</v>
      </c>
      <c r="O55" s="76">
        <v>7008</v>
      </c>
      <c r="P55" s="76">
        <v>17958.82</v>
      </c>
      <c r="Q55" s="76">
        <v>17958.82</v>
      </c>
      <c r="R55" s="76">
        <v>0</v>
      </c>
      <c r="S55" s="76">
        <v>0</v>
      </c>
      <c r="U55" s="65">
        <f t="shared" ca="1" si="53"/>
        <v>0</v>
      </c>
      <c r="W55" s="65"/>
    </row>
    <row r="56" spans="2:23" ht="15.75" customHeight="1">
      <c r="B56" s="68" t="s">
        <v>41</v>
      </c>
      <c r="C56" s="70"/>
      <c r="D56" s="70"/>
      <c r="E56" s="70"/>
      <c r="H56" s="71">
        <v>0.6273434455354755</v>
      </c>
      <c r="I56" s="71">
        <v>0.59379551446146794</v>
      </c>
      <c r="J56" s="71">
        <v>0.38764943712790728</v>
      </c>
      <c r="K56" s="71">
        <v>0.39739663403370273</v>
      </c>
      <c r="L56" s="71">
        <v>0.39809944089965488</v>
      </c>
      <c r="M56" s="71">
        <v>0.40864719955091705</v>
      </c>
      <c r="N56" s="71">
        <v>0.49163327445488453</v>
      </c>
      <c r="O56" s="71">
        <v>0.36981391079278214</v>
      </c>
      <c r="P56" s="71">
        <v>0.39444367997162871</v>
      </c>
      <c r="Q56" s="71">
        <v>0.35354066188781352</v>
      </c>
      <c r="R56" s="71">
        <v>0.40338929443360527</v>
      </c>
      <c r="S56" s="71">
        <v>0.4911881942493958</v>
      </c>
      <c r="U56" s="71">
        <f ca="1">AVERAGE(OFFSET(A56,0,7,,MONTH(MAX($H$7:$S$7))))</f>
        <v>0.48085689441164164</v>
      </c>
      <c r="W56" s="71">
        <f>AVERAGE(H56:S56)</f>
        <v>0.44307839061660292</v>
      </c>
    </row>
    <row r="57" spans="2:23" ht="15.75" customHeight="1">
      <c r="B57" s="68" t="s">
        <v>42</v>
      </c>
      <c r="C57" s="70"/>
      <c r="D57" s="70"/>
      <c r="E57" s="70"/>
      <c r="H57" s="71">
        <v>0.45</v>
      </c>
      <c r="I57" s="71">
        <v>0.45</v>
      </c>
      <c r="J57" s="71">
        <v>0.45</v>
      </c>
      <c r="K57" s="71">
        <v>0.32</v>
      </c>
      <c r="L57" s="71">
        <v>0.4</v>
      </c>
      <c r="M57" s="71">
        <v>0.64</v>
      </c>
      <c r="N57" s="71">
        <v>0.43</v>
      </c>
      <c r="O57" s="71">
        <v>0.41</v>
      </c>
      <c r="P57" s="71">
        <v>0.41</v>
      </c>
      <c r="Q57" s="71">
        <v>0.41</v>
      </c>
      <c r="R57" s="71">
        <v>0.41</v>
      </c>
      <c r="S57" s="71">
        <v>0.41</v>
      </c>
      <c r="U57" s="71">
        <f ca="1">AVERAGE(OFFSET(A57,0,7,,MONTH(MAX($H$7:$S$7))))</f>
        <v>0.41400000000000003</v>
      </c>
      <c r="W57" s="71">
        <f>AVERAGE(H57:S57)</f>
        <v>0.43250000000000011</v>
      </c>
    </row>
    <row r="58" spans="2:23" ht="24" customHeight="1">
      <c r="B58" s="3"/>
      <c r="C58" s="6"/>
      <c r="D58" s="6"/>
      <c r="E58" s="6"/>
      <c r="H58" s="8"/>
      <c r="I58" s="8"/>
      <c r="J58" s="8"/>
      <c r="K58" s="8"/>
      <c r="L58" s="8"/>
      <c r="M58" s="8"/>
      <c r="N58" s="8"/>
      <c r="O58" s="8"/>
      <c r="P58" s="8"/>
      <c r="Q58" s="8"/>
      <c r="R58" s="8"/>
      <c r="S58" s="8"/>
      <c r="U58" s="7"/>
      <c r="W58" s="7"/>
    </row>
    <row r="59" spans="2:23" ht="24.75" customHeight="1">
      <c r="B59" s="24" t="s">
        <v>62</v>
      </c>
      <c r="C59" s="21"/>
      <c r="D59" s="21"/>
      <c r="E59" s="21"/>
      <c r="F59" s="22"/>
      <c r="G59" s="22"/>
      <c r="H59" s="23">
        <f>EDATE(S71,1)</f>
        <v>44562</v>
      </c>
      <c r="I59" s="23">
        <f t="shared" ref="I59:N59" si="56">EDATE(H59,1)</f>
        <v>44593</v>
      </c>
      <c r="J59" s="23">
        <f t="shared" si="56"/>
        <v>44621</v>
      </c>
      <c r="K59" s="23">
        <f t="shared" si="56"/>
        <v>44652</v>
      </c>
      <c r="L59" s="23">
        <f t="shared" si="56"/>
        <v>44682</v>
      </c>
      <c r="M59" s="23">
        <f t="shared" si="56"/>
        <v>44713</v>
      </c>
      <c r="N59" s="23">
        <f t="shared" si="56"/>
        <v>44743</v>
      </c>
      <c r="O59" s="23">
        <f t="shared" ref="O59:S59" si="57">EDATE(N59,1)</f>
        <v>44774</v>
      </c>
      <c r="P59" s="23">
        <f t="shared" si="57"/>
        <v>44805</v>
      </c>
      <c r="Q59" s="23">
        <f t="shared" si="57"/>
        <v>44835</v>
      </c>
      <c r="R59" s="23">
        <f t="shared" si="57"/>
        <v>44866</v>
      </c>
      <c r="S59" s="23">
        <f t="shared" si="57"/>
        <v>44896</v>
      </c>
      <c r="T59" s="4"/>
      <c r="U59" s="23" t="str">
        <f>"Jan/"&amp;PROPER(TEXT(MAX($H$20:$S$20),"mmm"))&amp;"-"&amp;RIGHT(W59,2)</f>
        <v>Jan/Dez-22</v>
      </c>
      <c r="W59" s="63">
        <v>2022</v>
      </c>
    </row>
    <row r="60" spans="2:23" ht="4.5" customHeight="1">
      <c r="B60" s="3"/>
      <c r="C60" s="6"/>
      <c r="D60" s="6"/>
      <c r="E60" s="6"/>
      <c r="H60" s="8"/>
      <c r="I60" s="8"/>
      <c r="J60" s="8"/>
      <c r="K60" s="8"/>
      <c r="L60" s="8"/>
      <c r="M60" s="8"/>
      <c r="N60" s="8"/>
      <c r="O60" s="8"/>
      <c r="P60" s="8"/>
      <c r="Q60" s="8"/>
      <c r="R60" s="8"/>
      <c r="S60" s="8"/>
      <c r="T60" s="4"/>
      <c r="U60" s="7"/>
      <c r="W60" s="7"/>
    </row>
    <row r="61" spans="2:23" ht="15.95" customHeight="1">
      <c r="B61" s="68"/>
      <c r="C61" s="68"/>
      <c r="D61" s="68"/>
      <c r="E61" s="68"/>
      <c r="H61" s="69"/>
      <c r="I61" s="69"/>
      <c r="J61" s="69"/>
      <c r="K61" s="69"/>
      <c r="L61" s="69"/>
      <c r="M61" s="69"/>
      <c r="N61" s="69"/>
      <c r="O61" s="69"/>
      <c r="P61" s="69"/>
      <c r="Q61" s="69"/>
      <c r="R61" s="69"/>
      <c r="S61" s="69"/>
      <c r="T61" s="4"/>
      <c r="U61" s="69"/>
      <c r="W61" s="69"/>
    </row>
    <row r="62" spans="2:23" ht="15.95" customHeight="1">
      <c r="B62" s="64" t="s">
        <v>36</v>
      </c>
      <c r="C62" s="64"/>
      <c r="D62" s="64"/>
      <c r="E62" s="64"/>
      <c r="H62" s="65">
        <f t="shared" ref="H62:I62" si="58">+H63+H64</f>
        <v>576870.79</v>
      </c>
      <c r="I62" s="65">
        <f t="shared" si="58"/>
        <v>654758.66</v>
      </c>
      <c r="J62" s="65">
        <f t="shared" ref="J62:K62" si="59">+J63+J64</f>
        <v>474611.72499999998</v>
      </c>
      <c r="K62" s="65">
        <f t="shared" si="59"/>
        <v>202968.87</v>
      </c>
      <c r="L62" s="65">
        <f t="shared" ref="L62:M62" si="60">+L63+L64</f>
        <v>170791.98</v>
      </c>
      <c r="M62" s="65">
        <f t="shared" si="60"/>
        <v>185117.16800000001</v>
      </c>
      <c r="N62" s="65">
        <f t="shared" ref="N62:O62" si="61">+N63+N64</f>
        <v>876272.88000000012</v>
      </c>
      <c r="O62" s="65">
        <f t="shared" si="61"/>
        <v>572804.0340000001</v>
      </c>
      <c r="P62" s="65">
        <f t="shared" ref="P62:Q62" si="62">+P63+P64</f>
        <v>515676.53399999993</v>
      </c>
      <c r="Q62" s="65">
        <f t="shared" si="62"/>
        <v>537730.07499999984</v>
      </c>
      <c r="R62" s="65">
        <f t="shared" ref="R62:S62" si="63">+R63+R64</f>
        <v>552454.39</v>
      </c>
      <c r="S62" s="65">
        <f t="shared" si="63"/>
        <v>548493.42000000004</v>
      </c>
      <c r="T62" s="4"/>
      <c r="U62" s="65">
        <f ca="1">SUM(OFFSET(A62,0,7,,MONTH(MAX($H$7:$S$7))))</f>
        <v>2080002.0250000004</v>
      </c>
      <c r="W62" s="65">
        <f t="shared" ref="W62:W67" si="64">SUM(H62:S62)</f>
        <v>5868550.5260000005</v>
      </c>
    </row>
    <row r="63" spans="2:23" ht="15.95" customHeight="1">
      <c r="B63" s="66" t="s">
        <v>37</v>
      </c>
      <c r="C63" s="66"/>
      <c r="D63" s="66"/>
      <c r="E63" s="66"/>
      <c r="H63" s="67">
        <v>568983.53</v>
      </c>
      <c r="I63" s="67">
        <v>645604</v>
      </c>
      <c r="J63" s="67">
        <v>460932.69499999995</v>
      </c>
      <c r="K63" s="67">
        <v>190338.57</v>
      </c>
      <c r="L63" s="67">
        <v>156333.73000000001</v>
      </c>
      <c r="M63" s="67">
        <v>172328.95800000001</v>
      </c>
      <c r="N63" s="67">
        <v>861162.3600000001</v>
      </c>
      <c r="O63" s="67">
        <v>555285.76400000008</v>
      </c>
      <c r="P63" s="67">
        <v>499498.73399999994</v>
      </c>
      <c r="Q63" s="67">
        <v>522217.09499999986</v>
      </c>
      <c r="R63" s="67">
        <v>535876.39</v>
      </c>
      <c r="S63" s="67">
        <v>531371.25</v>
      </c>
      <c r="T63" s="4"/>
      <c r="U63" s="67">
        <f t="shared" ref="U63:U67" ca="1" si="65">SUM(OFFSET(A63,0,7,,MONTH(MAX($H$7:$S$7))))</f>
        <v>2022192.5250000001</v>
      </c>
      <c r="W63" s="67">
        <f t="shared" si="64"/>
        <v>5699933.0759999994</v>
      </c>
    </row>
    <row r="64" spans="2:23" ht="15.95" customHeight="1">
      <c r="B64" s="66" t="s">
        <v>38</v>
      </c>
      <c r="C64" s="66"/>
      <c r="D64" s="66"/>
      <c r="E64" s="66"/>
      <c r="H64" s="67">
        <v>7887.26</v>
      </c>
      <c r="I64" s="67">
        <v>9154.66</v>
      </c>
      <c r="J64" s="67">
        <v>13679.03</v>
      </c>
      <c r="K64" s="67">
        <v>12630.3</v>
      </c>
      <c r="L64" s="67">
        <v>14458.25</v>
      </c>
      <c r="M64" s="67">
        <v>12788.21</v>
      </c>
      <c r="N64" s="67">
        <v>15110.52</v>
      </c>
      <c r="O64" s="67">
        <v>17518.27</v>
      </c>
      <c r="P64" s="67">
        <v>16177.8</v>
      </c>
      <c r="Q64" s="67">
        <v>15512.98</v>
      </c>
      <c r="R64" s="67">
        <v>16578</v>
      </c>
      <c r="S64" s="67">
        <v>17122.169999999998</v>
      </c>
      <c r="T64" s="4"/>
      <c r="U64" s="67">
        <f t="shared" ca="1" si="65"/>
        <v>57809.5</v>
      </c>
      <c r="W64" s="67">
        <f t="shared" si="64"/>
        <v>168617.45</v>
      </c>
    </row>
    <row r="65" spans="2:23" ht="15.95" customHeight="1">
      <c r="B65" s="64" t="s">
        <v>39</v>
      </c>
      <c r="C65" s="64"/>
      <c r="D65" s="64"/>
      <c r="E65" s="64"/>
      <c r="H65" s="65">
        <v>-38453.21</v>
      </c>
      <c r="I65" s="65">
        <v>-73147.260000000009</v>
      </c>
      <c r="J65" s="65">
        <v>-60035.209999999992</v>
      </c>
      <c r="K65" s="65">
        <v>-39342.530000000006</v>
      </c>
      <c r="L65" s="65">
        <v>-53833.000000000007</v>
      </c>
      <c r="M65" s="65">
        <v>-39169.609999999993</v>
      </c>
      <c r="N65" s="65">
        <v>-35849.71</v>
      </c>
      <c r="O65" s="65">
        <v>-36165.839999999997</v>
      </c>
      <c r="P65" s="65">
        <v>-39805.22</v>
      </c>
      <c r="Q65" s="65">
        <v>-43291.07</v>
      </c>
      <c r="R65" s="65">
        <v>-38022.829999999994</v>
      </c>
      <c r="S65" s="65">
        <v>-38354.799999999996</v>
      </c>
      <c r="T65" s="4"/>
      <c r="U65" s="65">
        <f t="shared" ca="1" si="65"/>
        <v>-264811.21000000002</v>
      </c>
      <c r="W65" s="65">
        <f t="shared" si="64"/>
        <v>-535470.29</v>
      </c>
    </row>
    <row r="66" spans="2:23" ht="15.95" customHeight="1">
      <c r="B66" s="68" t="s">
        <v>40</v>
      </c>
      <c r="C66" s="68"/>
      <c r="D66" s="68"/>
      <c r="E66" s="68"/>
      <c r="H66" s="69">
        <f t="shared" ref="H66:I66" si="66">+H62+H65</f>
        <v>538417.58000000007</v>
      </c>
      <c r="I66" s="69">
        <f t="shared" si="66"/>
        <v>581611.4</v>
      </c>
      <c r="J66" s="69">
        <f t="shared" ref="J66:K66" si="67">+J62+J65</f>
        <v>414576.51500000001</v>
      </c>
      <c r="K66" s="69">
        <f t="shared" si="67"/>
        <v>163626.34</v>
      </c>
      <c r="L66" s="69">
        <f t="shared" ref="L66:M66" si="68">+L62+L65</f>
        <v>116958.98000000001</v>
      </c>
      <c r="M66" s="69">
        <f t="shared" si="68"/>
        <v>145947.55800000002</v>
      </c>
      <c r="N66" s="69">
        <f t="shared" ref="N66:O66" si="69">+N62+N65</f>
        <v>840423.17000000016</v>
      </c>
      <c r="O66" s="69">
        <f t="shared" si="69"/>
        <v>536638.19400000013</v>
      </c>
      <c r="P66" s="69">
        <f t="shared" ref="P66:Q66" si="70">+P62+P65</f>
        <v>475871.3139999999</v>
      </c>
      <c r="Q66" s="69">
        <f t="shared" si="70"/>
        <v>494439.00499999983</v>
      </c>
      <c r="R66" s="69">
        <f t="shared" ref="R66:S66" si="71">+R62+R65</f>
        <v>514431.56</v>
      </c>
      <c r="S66" s="69">
        <f t="shared" si="71"/>
        <v>510138.62000000005</v>
      </c>
      <c r="T66" s="4"/>
      <c r="U66" s="69">
        <f t="shared" ca="1" si="65"/>
        <v>1815190.8150000002</v>
      </c>
      <c r="W66" s="69">
        <f t="shared" si="64"/>
        <v>5333080.2359999996</v>
      </c>
    </row>
    <row r="67" spans="2:23" ht="15.95" customHeight="1">
      <c r="B67" s="64" t="s">
        <v>55</v>
      </c>
      <c r="C67" s="64"/>
      <c r="D67" s="64"/>
      <c r="E67" s="64"/>
      <c r="H67" s="65">
        <v>255186.75</v>
      </c>
      <c r="I67" s="65">
        <v>306224.09999999998</v>
      </c>
      <c r="J67" s="65">
        <v>306224.09999999998</v>
      </c>
      <c r="K67" s="65">
        <v>306224.09999999998</v>
      </c>
      <c r="L67" s="65">
        <v>306224.09999999998</v>
      </c>
      <c r="M67" s="65">
        <v>408298.80000000005</v>
      </c>
      <c r="N67" s="65">
        <v>459336.15</v>
      </c>
      <c r="O67" s="65">
        <v>510373.5</v>
      </c>
      <c r="P67" s="65">
        <v>510373.5</v>
      </c>
      <c r="Q67" s="65">
        <v>510373.5</v>
      </c>
      <c r="R67" s="65">
        <v>612448.19999999995</v>
      </c>
      <c r="S67" s="65">
        <v>612448.19999999995</v>
      </c>
      <c r="T67" s="4"/>
      <c r="U67" s="65">
        <f t="shared" ca="1" si="65"/>
        <v>1480083.15</v>
      </c>
      <c r="W67" s="65">
        <f t="shared" si="64"/>
        <v>5103735</v>
      </c>
    </row>
    <row r="68" spans="2:23" ht="15.95" customHeight="1">
      <c r="B68" s="68" t="s">
        <v>41</v>
      </c>
      <c r="C68" s="70"/>
      <c r="D68" s="70"/>
      <c r="E68" s="70"/>
      <c r="H68" s="71">
        <v>0.52747407535853652</v>
      </c>
      <c r="I68" s="71">
        <v>0.56978996754337752</v>
      </c>
      <c r="J68" s="71">
        <v>0.40615011849165367</v>
      </c>
      <c r="K68" s="71">
        <v>0.16030058378814729</v>
      </c>
      <c r="L68" s="71">
        <v>0.11458175238330361</v>
      </c>
      <c r="M68" s="71">
        <v>0.14298112852646153</v>
      </c>
      <c r="N68" s="71">
        <v>0.8233413078853038</v>
      </c>
      <c r="O68" s="71">
        <v>0.52573085593197932</v>
      </c>
      <c r="P68" s="71">
        <v>0.46619908165294621</v>
      </c>
      <c r="Q68" s="71">
        <v>0.48438937856295422</v>
      </c>
      <c r="R68" s="71">
        <v>0.50397557866934706</v>
      </c>
      <c r="S68" s="71">
        <v>0.49976989400899541</v>
      </c>
      <c r="T68" s="4"/>
      <c r="U68" s="71">
        <f ca="1">AVERAGE(OFFSET(A68,0,7,,MONTH(MAX($H$7:$S$7))))</f>
        <v>0.35565929951300373</v>
      </c>
      <c r="W68" s="71">
        <f>AVERAGE(H68:S68)</f>
        <v>0.43539031023358382</v>
      </c>
    </row>
    <row r="69" spans="2:23" ht="15.95" customHeight="1">
      <c r="B69" s="68" t="s">
        <v>42</v>
      </c>
      <c r="C69" s="70"/>
      <c r="D69" s="70"/>
      <c r="E69" s="70"/>
      <c r="H69" s="71">
        <v>0.25</v>
      </c>
      <c r="I69" s="71">
        <v>0.3</v>
      </c>
      <c r="J69" s="71">
        <v>0.3</v>
      </c>
      <c r="K69" s="71">
        <v>0.3</v>
      </c>
      <c r="L69" s="71">
        <v>0.3</v>
      </c>
      <c r="M69" s="71">
        <v>0.4</v>
      </c>
      <c r="N69" s="71">
        <v>0.45</v>
      </c>
      <c r="O69" s="71">
        <v>0.5</v>
      </c>
      <c r="P69" s="71">
        <v>0.5</v>
      </c>
      <c r="Q69" s="71">
        <v>0.5</v>
      </c>
      <c r="R69" s="71">
        <v>0.6</v>
      </c>
      <c r="S69" s="71">
        <v>0.6</v>
      </c>
      <c r="T69" s="4"/>
      <c r="U69" s="71">
        <f ca="1">AVERAGE(OFFSET(A69,0,7,,MONTH(MAX($H$7:$S$7))))</f>
        <v>0.29000000000000004</v>
      </c>
      <c r="W69" s="71">
        <f>AVERAGE(H69:S69)</f>
        <v>0.41666666666666669</v>
      </c>
    </row>
    <row r="70" spans="2:23" ht="24" customHeight="1">
      <c r="J70" s="9"/>
      <c r="K70" s="9"/>
      <c r="L70" s="9"/>
      <c r="M70" s="9"/>
      <c r="N70" s="9"/>
      <c r="V70" s="4"/>
    </row>
    <row r="71" spans="2:23" ht="24.95" customHeight="1">
      <c r="B71" s="24" t="s">
        <v>52</v>
      </c>
      <c r="C71" s="21"/>
      <c r="D71" s="21"/>
      <c r="E71" s="21"/>
      <c r="F71" s="22"/>
      <c r="G71" s="22"/>
      <c r="H71" s="23">
        <f>EDATE(S83,1)</f>
        <v>44197</v>
      </c>
      <c r="I71" s="23">
        <f t="shared" ref="I71:S71" si="72">EDATE(H71,1)</f>
        <v>44228</v>
      </c>
      <c r="J71" s="23">
        <f t="shared" si="72"/>
        <v>44256</v>
      </c>
      <c r="K71" s="23">
        <f t="shared" si="72"/>
        <v>44287</v>
      </c>
      <c r="L71" s="23">
        <f t="shared" si="72"/>
        <v>44317</v>
      </c>
      <c r="M71" s="23">
        <f t="shared" si="72"/>
        <v>44348</v>
      </c>
      <c r="N71" s="23">
        <f t="shared" si="72"/>
        <v>44378</v>
      </c>
      <c r="O71" s="23">
        <f t="shared" si="72"/>
        <v>44409</v>
      </c>
      <c r="P71" s="23">
        <f t="shared" si="72"/>
        <v>44440</v>
      </c>
      <c r="Q71" s="23">
        <f t="shared" si="72"/>
        <v>44470</v>
      </c>
      <c r="R71" s="23">
        <f t="shared" si="72"/>
        <v>44501</v>
      </c>
      <c r="S71" s="23">
        <f t="shared" si="72"/>
        <v>44531</v>
      </c>
      <c r="T71" s="22"/>
      <c r="U71" s="23" t="str">
        <f>"Jan/"&amp;PROPER(TEXT(MAX($H$20:$S$20),"mmm"))&amp;"-"&amp;RIGHT(W71,2)</f>
        <v>Jan/Dez-21</v>
      </c>
      <c r="W71" s="63">
        <v>2021</v>
      </c>
    </row>
    <row r="72" spans="2:23" ht="5.0999999999999996" customHeight="1">
      <c r="B72" s="3"/>
      <c r="C72" s="6"/>
      <c r="D72" s="6"/>
      <c r="E72" s="6"/>
      <c r="H72" s="8"/>
      <c r="I72" s="8"/>
      <c r="J72" s="8"/>
      <c r="K72" s="8"/>
      <c r="L72" s="8"/>
      <c r="M72" s="8"/>
      <c r="N72" s="8"/>
      <c r="O72" s="8"/>
      <c r="P72" s="8"/>
      <c r="Q72" s="8"/>
      <c r="R72" s="8"/>
      <c r="S72" s="8"/>
      <c r="U72" s="7"/>
      <c r="W72" s="7"/>
    </row>
    <row r="73" spans="2:23" ht="15.95" customHeight="1">
      <c r="B73" s="68"/>
      <c r="C73" s="68"/>
      <c r="D73" s="68"/>
      <c r="E73" s="68"/>
      <c r="H73" s="69"/>
      <c r="I73" s="69"/>
      <c r="J73" s="69"/>
      <c r="K73" s="69"/>
      <c r="L73" s="69"/>
      <c r="M73" s="69"/>
      <c r="N73" s="69"/>
      <c r="O73" s="69"/>
      <c r="P73" s="69"/>
      <c r="Q73" s="69"/>
      <c r="R73" s="69"/>
      <c r="S73" s="69"/>
      <c r="U73" s="69"/>
      <c r="W73" s="69"/>
    </row>
    <row r="74" spans="2:23" ht="15.95" customHeight="1">
      <c r="B74" s="64" t="s">
        <v>36</v>
      </c>
      <c r="C74" s="64"/>
      <c r="D74" s="64"/>
      <c r="E74" s="64"/>
      <c r="H74" s="65">
        <f t="shared" ref="H74:O74" si="73">+H75+H76</f>
        <v>399869.23</v>
      </c>
      <c r="I74" s="65">
        <f t="shared" si="73"/>
        <v>365409.7</v>
      </c>
      <c r="J74" s="65">
        <f t="shared" si="73"/>
        <v>58018.33</v>
      </c>
      <c r="K74" s="65">
        <f t="shared" si="73"/>
        <v>-257918.516</v>
      </c>
      <c r="L74" s="65">
        <f t="shared" si="73"/>
        <v>-68603.340000000011</v>
      </c>
      <c r="M74" s="65">
        <f t="shared" si="73"/>
        <v>127016.14</v>
      </c>
      <c r="N74" s="65">
        <f t="shared" si="73"/>
        <v>102624.242</v>
      </c>
      <c r="O74" s="65">
        <f t="shared" si="73"/>
        <v>116382.01</v>
      </c>
      <c r="P74" s="65">
        <f t="shared" ref="P74:Q74" si="74">+P75+P76</f>
        <v>314384.01999999996</v>
      </c>
      <c r="Q74" s="65">
        <f t="shared" si="74"/>
        <v>300065.38999999996</v>
      </c>
      <c r="R74" s="65">
        <f t="shared" ref="R74:S74" si="75">+R75+R76</f>
        <v>413235.16</v>
      </c>
      <c r="S74" s="65">
        <f t="shared" si="75"/>
        <v>418678.17999999993</v>
      </c>
      <c r="U74" s="65">
        <f ca="1">SUM(OFFSET(A74,0,7,,MONTH(MAX($H$7:$S$7))))</f>
        <v>496775.40399999992</v>
      </c>
      <c r="W74" s="65">
        <f t="shared" ref="W74:W79" si="76">SUM(H74:S74)</f>
        <v>2289160.5459999996</v>
      </c>
    </row>
    <row r="75" spans="2:23" ht="15.95" customHeight="1">
      <c r="B75" s="66" t="s">
        <v>37</v>
      </c>
      <c r="C75" s="66"/>
      <c r="D75" s="66"/>
      <c r="E75" s="66"/>
      <c r="H75" s="67">
        <v>398915.01</v>
      </c>
      <c r="I75" s="67">
        <v>364430.22000000003</v>
      </c>
      <c r="J75" s="67">
        <v>56365.090000000004</v>
      </c>
      <c r="K75" s="67">
        <v>-259352.766</v>
      </c>
      <c r="L75" s="67">
        <v>-71170.320000000007</v>
      </c>
      <c r="M75" s="67">
        <v>126373.68</v>
      </c>
      <c r="N75" s="67">
        <v>100216.42199999999</v>
      </c>
      <c r="O75" s="67">
        <v>113221.37999999999</v>
      </c>
      <c r="P75" s="67">
        <v>310705.70999999996</v>
      </c>
      <c r="Q75" s="67">
        <v>295415.77999999997</v>
      </c>
      <c r="R75" s="67">
        <v>407092.11</v>
      </c>
      <c r="S75" s="67">
        <v>410390.51999999996</v>
      </c>
      <c r="U75" s="67">
        <f t="shared" ref="U75:U79" ca="1" si="77">SUM(OFFSET(A75,0,7,,MONTH(MAX($H$7:$S$7))))</f>
        <v>489187.234</v>
      </c>
      <c r="W75" s="67">
        <f t="shared" si="76"/>
        <v>2252602.8360000001</v>
      </c>
    </row>
    <row r="76" spans="2:23" ht="15.95" customHeight="1">
      <c r="B76" s="66" t="s">
        <v>38</v>
      </c>
      <c r="C76" s="66"/>
      <c r="D76" s="66"/>
      <c r="E76" s="66"/>
      <c r="H76" s="67">
        <v>954.22</v>
      </c>
      <c r="I76" s="67">
        <v>979.48</v>
      </c>
      <c r="J76" s="67">
        <v>1653.24</v>
      </c>
      <c r="K76" s="67">
        <v>1434.25</v>
      </c>
      <c r="L76" s="67">
        <v>2566.98</v>
      </c>
      <c r="M76" s="67">
        <v>642.46</v>
      </c>
      <c r="N76" s="67">
        <v>2407.8200000000002</v>
      </c>
      <c r="O76" s="67">
        <v>3160.63</v>
      </c>
      <c r="P76" s="67">
        <v>3678.31</v>
      </c>
      <c r="Q76" s="67">
        <v>4649.6099999999997</v>
      </c>
      <c r="R76" s="67">
        <v>6143.05</v>
      </c>
      <c r="S76" s="67">
        <v>8287.66</v>
      </c>
      <c r="U76" s="67">
        <f t="shared" ca="1" si="77"/>
        <v>7588.17</v>
      </c>
      <c r="W76" s="67">
        <f t="shared" si="76"/>
        <v>36557.710000000006</v>
      </c>
    </row>
    <row r="77" spans="2:23" ht="15.95" customHeight="1">
      <c r="B77" s="64" t="s">
        <v>39</v>
      </c>
      <c r="C77" s="64"/>
      <c r="D77" s="64"/>
      <c r="E77" s="64"/>
      <c r="H77" s="65">
        <v>-46886.89</v>
      </c>
      <c r="I77" s="65">
        <v>-49523.68</v>
      </c>
      <c r="J77" s="65">
        <v>-70633.83</v>
      </c>
      <c r="K77" s="65">
        <v>-44182.549999999996</v>
      </c>
      <c r="L77" s="65">
        <v>-34485.659999999996</v>
      </c>
      <c r="M77" s="65">
        <v>-36095.410000000003</v>
      </c>
      <c r="N77" s="65">
        <v>-40620.229999999996</v>
      </c>
      <c r="O77" s="65">
        <v>-36976.85</v>
      </c>
      <c r="P77" s="65">
        <v>-33863.700000000004</v>
      </c>
      <c r="Q77" s="65">
        <v>-39568.15</v>
      </c>
      <c r="R77" s="65">
        <v>-31057.100000000002</v>
      </c>
      <c r="S77" s="65">
        <v>-31187</v>
      </c>
      <c r="U77" s="65">
        <f t="shared" ca="1" si="77"/>
        <v>-245712.61000000002</v>
      </c>
      <c r="W77" s="65">
        <f t="shared" si="76"/>
        <v>-495081.05</v>
      </c>
    </row>
    <row r="78" spans="2:23" ht="15.95" customHeight="1">
      <c r="B78" s="68" t="s">
        <v>40</v>
      </c>
      <c r="C78" s="68"/>
      <c r="D78" s="68"/>
      <c r="E78" s="68"/>
      <c r="H78" s="69">
        <f t="shared" ref="H78:O78" si="78">+H74+H77</f>
        <v>352982.33999999997</v>
      </c>
      <c r="I78" s="69">
        <f t="shared" si="78"/>
        <v>315886.02</v>
      </c>
      <c r="J78" s="69">
        <f t="shared" si="78"/>
        <v>-12615.5</v>
      </c>
      <c r="K78" s="69">
        <f t="shared" si="78"/>
        <v>-302101.06599999999</v>
      </c>
      <c r="L78" s="69">
        <f t="shared" si="78"/>
        <v>-103089</v>
      </c>
      <c r="M78" s="69">
        <f t="shared" si="78"/>
        <v>90920.73</v>
      </c>
      <c r="N78" s="69">
        <f t="shared" si="78"/>
        <v>62004.012000000002</v>
      </c>
      <c r="O78" s="69">
        <f t="shared" si="78"/>
        <v>79405.16</v>
      </c>
      <c r="P78" s="69">
        <f t="shared" ref="P78:Q78" si="79">+P74+P77</f>
        <v>280520.31999999995</v>
      </c>
      <c r="Q78" s="69">
        <f t="shared" si="79"/>
        <v>260497.23999999996</v>
      </c>
      <c r="R78" s="69">
        <f t="shared" ref="R78:S78" si="80">+R74+R77</f>
        <v>382178.06</v>
      </c>
      <c r="S78" s="69">
        <f t="shared" si="80"/>
        <v>387491.17999999993</v>
      </c>
      <c r="U78" s="69">
        <f t="shared" ca="1" si="77"/>
        <v>251062.79399999999</v>
      </c>
      <c r="W78" s="69">
        <f t="shared" si="76"/>
        <v>1794079.4959999998</v>
      </c>
    </row>
    <row r="79" spans="2:23" ht="15.95" customHeight="1">
      <c r="B79" s="64" t="s">
        <v>55</v>
      </c>
      <c r="C79" s="64"/>
      <c r="D79" s="64"/>
      <c r="E79" s="64"/>
      <c r="H79" s="65">
        <v>0</v>
      </c>
      <c r="I79" s="65">
        <v>102074.70000000001</v>
      </c>
      <c r="J79" s="65">
        <v>0</v>
      </c>
      <c r="K79" s="65">
        <v>0</v>
      </c>
      <c r="L79" s="65">
        <v>0</v>
      </c>
      <c r="M79" s="65">
        <v>0</v>
      </c>
      <c r="N79" s="65">
        <v>0</v>
      </c>
      <c r="O79" s="65">
        <v>0</v>
      </c>
      <c r="P79" s="65">
        <v>153112.04999999999</v>
      </c>
      <c r="Q79" s="65">
        <v>255186.75</v>
      </c>
      <c r="R79" s="65">
        <v>357261.44999999995</v>
      </c>
      <c r="S79" s="65">
        <v>377676.39</v>
      </c>
      <c r="U79" s="65">
        <f t="shared" ca="1" si="77"/>
        <v>102074.70000000001</v>
      </c>
      <c r="W79" s="65">
        <f t="shared" si="76"/>
        <v>1245311.3399999999</v>
      </c>
    </row>
    <row r="80" spans="2:23" ht="15.95" customHeight="1">
      <c r="B80" s="68" t="s">
        <v>41</v>
      </c>
      <c r="C80" s="70"/>
      <c r="D80" s="70"/>
      <c r="E80" s="70"/>
      <c r="H80" s="71">
        <v>0.34580786424060023</v>
      </c>
      <c r="I80" s="71">
        <v>0.30946553847329455</v>
      </c>
      <c r="J80" s="71">
        <v>-1.235908604188893E-2</v>
      </c>
      <c r="K80" s="71">
        <v>-0.2959607679473954</v>
      </c>
      <c r="L80" s="71">
        <v>-0.10099368403727858</v>
      </c>
      <c r="M80" s="71">
        <v>8.9072737906650712E-2</v>
      </c>
      <c r="N80" s="71">
        <v>6.0743761186660361E-2</v>
      </c>
      <c r="O80" s="71">
        <v>7.7791225445678513E-2</v>
      </c>
      <c r="P80" s="71">
        <v>0.27481865731665139</v>
      </c>
      <c r="Q80" s="71">
        <v>0.25520255264037023</v>
      </c>
      <c r="R80" s="71">
        <v>0.37441017215823313</v>
      </c>
      <c r="S80" s="71">
        <v>0.37961530134303595</v>
      </c>
      <c r="U80" s="71">
        <f ca="1">AVERAGE(OFFSET(A80,0,7,,MONTH(MAX($H$7:$S$7))))</f>
        <v>4.9191972937466369E-2</v>
      </c>
      <c r="W80" s="71">
        <f>AVERAGE(H80:S80)</f>
        <v>0.14646785605705101</v>
      </c>
    </row>
    <row r="81" spans="2:23" ht="15.95" customHeight="1">
      <c r="B81" s="68" t="s">
        <v>42</v>
      </c>
      <c r="C81" s="70"/>
      <c r="D81" s="70"/>
      <c r="E81" s="70"/>
      <c r="H81" s="71">
        <v>0</v>
      </c>
      <c r="I81" s="71">
        <v>0.1</v>
      </c>
      <c r="J81" s="71">
        <v>0</v>
      </c>
      <c r="K81" s="71">
        <v>0</v>
      </c>
      <c r="L81" s="71">
        <v>0</v>
      </c>
      <c r="M81" s="71">
        <v>0</v>
      </c>
      <c r="N81" s="71">
        <v>0</v>
      </c>
      <c r="O81" s="71">
        <v>0</v>
      </c>
      <c r="P81" s="71">
        <v>0.15</v>
      </c>
      <c r="Q81" s="71">
        <v>0.25</v>
      </c>
      <c r="R81" s="71">
        <v>0.35</v>
      </c>
      <c r="S81" s="71">
        <v>0.37</v>
      </c>
      <c r="U81" s="71">
        <f ca="1">AVERAGE(OFFSET(A81,0,7,,MONTH(MAX($H$7:$S$7))))</f>
        <v>0.02</v>
      </c>
      <c r="W81" s="71">
        <f>AVERAGE(H81:S81)</f>
        <v>0.10166666666666667</v>
      </c>
    </row>
    <row r="82" spans="2:23" ht="24" customHeight="1">
      <c r="H82" s="9"/>
      <c r="I82" s="9"/>
      <c r="J82" s="9"/>
      <c r="K82" s="9"/>
      <c r="L82" s="9"/>
      <c r="M82" s="9"/>
      <c r="V82" s="4"/>
    </row>
    <row r="83" spans="2:23" ht="24" customHeight="1">
      <c r="B83" s="24" t="s">
        <v>53</v>
      </c>
      <c r="C83" s="21"/>
      <c r="D83" s="21"/>
      <c r="E83" s="21"/>
      <c r="F83" s="22"/>
      <c r="G83" s="22"/>
      <c r="H83" s="23">
        <v>43831</v>
      </c>
      <c r="I83" s="23">
        <v>43862</v>
      </c>
      <c r="J83" s="23">
        <v>43891</v>
      </c>
      <c r="K83" s="23">
        <v>43922</v>
      </c>
      <c r="L83" s="23">
        <v>43952</v>
      </c>
      <c r="M83" s="23">
        <v>43983</v>
      </c>
      <c r="N83" s="23">
        <v>44013</v>
      </c>
      <c r="O83" s="23">
        <v>44044</v>
      </c>
      <c r="P83" s="23">
        <v>44075</v>
      </c>
      <c r="Q83" s="23">
        <v>44105</v>
      </c>
      <c r="R83" s="23">
        <v>44136</v>
      </c>
      <c r="S83" s="23">
        <v>44166</v>
      </c>
      <c r="U83" s="23" t="str">
        <f>"Jan/"&amp;PROPER(TEXT(MAX($H$20:$S$20),"mmm"))&amp;"-"&amp;RIGHT(W83,2)</f>
        <v>Jan/Dez-20</v>
      </c>
      <c r="W83" s="63">
        <v>2020</v>
      </c>
    </row>
    <row r="84" spans="2:23" ht="5.0999999999999996" customHeight="1">
      <c r="B84" s="3"/>
      <c r="C84" s="6"/>
      <c r="D84" s="6"/>
      <c r="E84" s="6"/>
      <c r="H84" s="8"/>
      <c r="I84" s="8"/>
      <c r="J84" s="8"/>
      <c r="K84" s="8"/>
      <c r="L84" s="8"/>
      <c r="M84" s="8"/>
      <c r="N84" s="8"/>
      <c r="O84" s="8"/>
      <c r="P84" s="8"/>
      <c r="Q84" s="8"/>
      <c r="R84" s="8"/>
      <c r="S84" s="8"/>
      <c r="U84" s="7"/>
      <c r="W84" s="7"/>
    </row>
    <row r="85" spans="2:23" ht="15.95" customHeight="1">
      <c r="B85" s="68"/>
      <c r="C85" s="68"/>
      <c r="D85" s="68"/>
      <c r="E85" s="68"/>
      <c r="H85" s="69"/>
      <c r="I85" s="69"/>
      <c r="J85" s="69"/>
      <c r="K85" s="69"/>
      <c r="L85" s="69"/>
      <c r="M85" s="69"/>
      <c r="N85" s="69"/>
      <c r="O85" s="69"/>
      <c r="P85" s="69"/>
      <c r="Q85" s="69"/>
      <c r="R85" s="69"/>
      <c r="S85" s="69"/>
      <c r="U85" s="69"/>
      <c r="W85" s="69"/>
    </row>
    <row r="86" spans="2:23" ht="15.95" customHeight="1">
      <c r="B86" s="64" t="s">
        <v>36</v>
      </c>
      <c r="C86" s="64"/>
      <c r="D86" s="64"/>
      <c r="E86" s="64"/>
      <c r="H86" s="65">
        <f t="shared" ref="H86:R86" si="81">+H87+H88</f>
        <v>630877.5199999999</v>
      </c>
      <c r="I86" s="65">
        <f t="shared" si="81"/>
        <v>1467771.8870000001</v>
      </c>
      <c r="J86" s="65">
        <f t="shared" si="81"/>
        <v>563463.3679999999</v>
      </c>
      <c r="K86" s="65">
        <f t="shared" si="81"/>
        <v>11361.499999999998</v>
      </c>
      <c r="L86" s="65">
        <f t="shared" si="81"/>
        <v>59928.85</v>
      </c>
      <c r="M86" s="65">
        <f t="shared" si="81"/>
        <v>-241370.33999999997</v>
      </c>
      <c r="N86" s="65">
        <f t="shared" si="81"/>
        <v>100217.17</v>
      </c>
      <c r="O86" s="65">
        <f t="shared" si="81"/>
        <v>-174931.9</v>
      </c>
      <c r="P86" s="65">
        <f t="shared" si="81"/>
        <v>50002.93</v>
      </c>
      <c r="Q86" s="65">
        <f t="shared" si="81"/>
        <v>-542839.41</v>
      </c>
      <c r="R86" s="65">
        <f t="shared" si="81"/>
        <v>83924.099999999991</v>
      </c>
      <c r="S86" s="65">
        <f t="shared" ref="S86" si="82">+S87+S88</f>
        <v>133343.43300000005</v>
      </c>
      <c r="U86" s="65">
        <f ca="1">SUM(OFFSET(A86,0,7,,MONTH(MAX($H$7:$S$7))))</f>
        <v>2733403.125</v>
      </c>
      <c r="W86" s="65">
        <f t="shared" ref="W86:W91" si="83">SUM(H86:S86)</f>
        <v>2141749.1080000005</v>
      </c>
    </row>
    <row r="87" spans="2:23" ht="15.95" customHeight="1">
      <c r="B87" s="66" t="s">
        <v>37</v>
      </c>
      <c r="C87" s="66"/>
      <c r="D87" s="66"/>
      <c r="E87" s="66"/>
      <c r="H87" s="67">
        <v>625166.69999999995</v>
      </c>
      <c r="I87" s="67">
        <v>1463111.1770000001</v>
      </c>
      <c r="J87" s="67">
        <v>556899.53799999994</v>
      </c>
      <c r="K87" s="67">
        <v>6932.6699999999983</v>
      </c>
      <c r="L87" s="67">
        <v>56569.799999999996</v>
      </c>
      <c r="M87" s="67">
        <v>-244106.86999999997</v>
      </c>
      <c r="N87" s="67">
        <v>98273.61</v>
      </c>
      <c r="O87" s="67">
        <v>-176480.06</v>
      </c>
      <c r="P87" s="67">
        <v>48159.05</v>
      </c>
      <c r="Q87" s="67">
        <v>-542141.83000000007</v>
      </c>
      <c r="R87" s="67">
        <v>83290.84</v>
      </c>
      <c r="S87" s="67">
        <v>132568.70300000004</v>
      </c>
      <c r="U87" s="67">
        <f t="shared" ref="U87:U91" ca="1" si="84">SUM(OFFSET(A87,0,7,,MONTH(MAX($H$7:$S$7))))</f>
        <v>2708679.8849999998</v>
      </c>
      <c r="W87" s="67">
        <f t="shared" si="83"/>
        <v>2108243.3279999993</v>
      </c>
    </row>
    <row r="88" spans="2:23" ht="15.95" customHeight="1">
      <c r="B88" s="66" t="s">
        <v>38</v>
      </c>
      <c r="C88" s="66"/>
      <c r="D88" s="66"/>
      <c r="E88" s="66"/>
      <c r="H88" s="67">
        <v>5710.82</v>
      </c>
      <c r="I88" s="67">
        <v>4660.71</v>
      </c>
      <c r="J88" s="67">
        <v>6563.83</v>
      </c>
      <c r="K88" s="67">
        <v>4428.83</v>
      </c>
      <c r="L88" s="67">
        <v>3359.05</v>
      </c>
      <c r="M88" s="67">
        <v>2736.53</v>
      </c>
      <c r="N88" s="67">
        <v>1943.56</v>
      </c>
      <c r="O88" s="67">
        <v>1548.16</v>
      </c>
      <c r="P88" s="67">
        <v>1843.88</v>
      </c>
      <c r="Q88" s="67">
        <v>-697.58</v>
      </c>
      <c r="R88" s="67">
        <v>633.26</v>
      </c>
      <c r="S88" s="67">
        <v>774.73</v>
      </c>
      <c r="U88" s="67">
        <f t="shared" ca="1" si="84"/>
        <v>24723.24</v>
      </c>
      <c r="W88" s="67">
        <f t="shared" si="83"/>
        <v>33505.78</v>
      </c>
    </row>
    <row r="89" spans="2:23" ht="15.95" customHeight="1">
      <c r="B89" s="64" t="s">
        <v>39</v>
      </c>
      <c r="C89" s="64"/>
      <c r="D89" s="64"/>
      <c r="E89" s="64"/>
      <c r="H89" s="65">
        <v>-59942.17</v>
      </c>
      <c r="I89" s="65">
        <v>-70240.73000000001</v>
      </c>
      <c r="J89" s="65">
        <v>-46099.99</v>
      </c>
      <c r="K89" s="65">
        <v>-87341.53</v>
      </c>
      <c r="L89" s="65">
        <v>-40168.319999999992</v>
      </c>
      <c r="M89" s="65">
        <v>-40561.96</v>
      </c>
      <c r="N89" s="65">
        <v>-48528.569999999992</v>
      </c>
      <c r="O89" s="65">
        <v>-45396.369999999995</v>
      </c>
      <c r="P89" s="65">
        <v>-40570.81</v>
      </c>
      <c r="Q89" s="65">
        <v>-46992.63</v>
      </c>
      <c r="R89" s="65">
        <v>-40794.729999999996</v>
      </c>
      <c r="S89" s="65">
        <v>-55672.02</v>
      </c>
      <c r="U89" s="65">
        <f t="shared" ca="1" si="84"/>
        <v>-303792.74000000005</v>
      </c>
      <c r="W89" s="65">
        <f t="shared" si="83"/>
        <v>-622309.83000000007</v>
      </c>
    </row>
    <row r="90" spans="2:23" ht="15.95" customHeight="1">
      <c r="B90" s="68" t="s">
        <v>40</v>
      </c>
      <c r="C90" s="68"/>
      <c r="D90" s="68"/>
      <c r="E90" s="68"/>
      <c r="H90" s="69">
        <f t="shared" ref="H90:R90" si="85">+H86+H89</f>
        <v>570935.34999999986</v>
      </c>
      <c r="I90" s="69">
        <f t="shared" si="85"/>
        <v>1397531.1570000001</v>
      </c>
      <c r="J90" s="69">
        <f t="shared" si="85"/>
        <v>517363.37799999991</v>
      </c>
      <c r="K90" s="69">
        <f t="shared" si="85"/>
        <v>-75980.03</v>
      </c>
      <c r="L90" s="69">
        <f t="shared" si="85"/>
        <v>19760.530000000006</v>
      </c>
      <c r="M90" s="69">
        <f t="shared" si="85"/>
        <v>-281932.3</v>
      </c>
      <c r="N90" s="69">
        <f t="shared" si="85"/>
        <v>51688.600000000006</v>
      </c>
      <c r="O90" s="69">
        <f t="shared" si="85"/>
        <v>-220328.27</v>
      </c>
      <c r="P90" s="69">
        <f t="shared" si="85"/>
        <v>9432.1200000000026</v>
      </c>
      <c r="Q90" s="69">
        <f t="shared" si="85"/>
        <v>-589832.04</v>
      </c>
      <c r="R90" s="69">
        <f t="shared" si="85"/>
        <v>43129.369999999995</v>
      </c>
      <c r="S90" s="69">
        <f t="shared" ref="S90" si="86">+S86+S89</f>
        <v>77671.413000000059</v>
      </c>
      <c r="U90" s="69">
        <f t="shared" ca="1" si="84"/>
        <v>2429610.3849999998</v>
      </c>
      <c r="W90" s="69">
        <f t="shared" si="83"/>
        <v>1519439.2780000004</v>
      </c>
    </row>
    <row r="91" spans="2:23" ht="15.95" customHeight="1">
      <c r="B91" s="64" t="s">
        <v>55</v>
      </c>
      <c r="C91" s="64"/>
      <c r="D91" s="64"/>
      <c r="E91" s="64"/>
      <c r="H91" s="65">
        <v>459336.15</v>
      </c>
      <c r="I91" s="65">
        <v>1071784.3500000001</v>
      </c>
      <c r="J91" s="65">
        <v>255186.75</v>
      </c>
      <c r="K91" s="65">
        <v>102074.70000000001</v>
      </c>
      <c r="L91" s="65">
        <v>153112.04999999999</v>
      </c>
      <c r="M91" s="65">
        <v>51037.350000000006</v>
      </c>
      <c r="N91" s="65">
        <v>0</v>
      </c>
      <c r="O91" s="65">
        <v>0</v>
      </c>
      <c r="P91" s="65">
        <v>0</v>
      </c>
      <c r="Q91" s="65">
        <v>0</v>
      </c>
      <c r="R91" s="65">
        <v>0</v>
      </c>
      <c r="S91" s="65">
        <v>0</v>
      </c>
      <c r="U91" s="65">
        <f t="shared" ca="1" si="84"/>
        <v>2041494</v>
      </c>
      <c r="W91" s="65">
        <f t="shared" si="83"/>
        <v>2092531.35</v>
      </c>
    </row>
    <row r="92" spans="2:23" ht="15.95" customHeight="1">
      <c r="B92" s="68" t="s">
        <v>41</v>
      </c>
      <c r="C92" s="70"/>
      <c r="D92" s="70"/>
      <c r="E92" s="70"/>
      <c r="H92" s="71">
        <v>0.55933091157750148</v>
      </c>
      <c r="I92" s="71">
        <v>1.3691259019130109</v>
      </c>
      <c r="J92" s="71">
        <v>0.50684780655735451</v>
      </c>
      <c r="K92" s="71">
        <v>-7.4435712277381175E-2</v>
      </c>
      <c r="L92" s="71">
        <v>1.9358891086625783E-2</v>
      </c>
      <c r="M92" s="71">
        <v>-0.2762019383843401</v>
      </c>
      <c r="N92" s="71">
        <v>5.063801314135629E-2</v>
      </c>
      <c r="O92" s="71">
        <v>-0.21585002943922441</v>
      </c>
      <c r="P92" s="71">
        <v>9.2404092297111839E-3</v>
      </c>
      <c r="Q92" s="71">
        <v>-0.57784352048058929</v>
      </c>
      <c r="R92" s="71">
        <v>4.2252752151120697E-2</v>
      </c>
      <c r="S92" s="71">
        <v>7.6092717392262782E-2</v>
      </c>
      <c r="U92" s="71">
        <f ca="1">AVERAGE(OFFSET(A92,0,7,,MONTH(MAX($H$7:$S$7))))</f>
        <v>0.47604555977142227</v>
      </c>
      <c r="W92" s="71">
        <f>AVERAGE(H92:S92)</f>
        <v>0.12404635020561734</v>
      </c>
    </row>
    <row r="93" spans="2:23" ht="15.95" customHeight="1">
      <c r="B93" s="68" t="s">
        <v>42</v>
      </c>
      <c r="C93" s="70"/>
      <c r="D93" s="70"/>
      <c r="E93" s="70"/>
      <c r="H93" s="71">
        <v>0.45</v>
      </c>
      <c r="I93" s="71">
        <v>1.05</v>
      </c>
      <c r="J93" s="71">
        <v>0.25</v>
      </c>
      <c r="K93" s="71">
        <v>0.1</v>
      </c>
      <c r="L93" s="71">
        <v>0.15</v>
      </c>
      <c r="M93" s="71">
        <v>0.05</v>
      </c>
      <c r="N93" s="71">
        <v>0</v>
      </c>
      <c r="O93" s="71">
        <v>0</v>
      </c>
      <c r="P93" s="71">
        <v>0</v>
      </c>
      <c r="Q93" s="71">
        <v>0</v>
      </c>
      <c r="R93" s="71">
        <v>0</v>
      </c>
      <c r="S93" s="71">
        <v>0</v>
      </c>
      <c r="U93" s="71">
        <f ca="1">AVERAGE(OFFSET(A93,0,7,,MONTH(MAX($H$7:$S$7))))</f>
        <v>0.4</v>
      </c>
      <c r="W93" s="71">
        <f>AVERAGE(H93:S93)</f>
        <v>0.17083333333333331</v>
      </c>
    </row>
    <row r="94" spans="2:23" ht="24" customHeight="1">
      <c r="H94" s="9"/>
      <c r="I94" s="9"/>
      <c r="J94" s="9"/>
      <c r="K94" s="9"/>
      <c r="L94" s="9"/>
      <c r="M94" s="9"/>
      <c r="T94" s="4"/>
      <c r="V94" s="4"/>
    </row>
    <row r="95" spans="2:23" ht="24" customHeight="1">
      <c r="B95" s="24" t="s">
        <v>54</v>
      </c>
      <c r="C95" s="21"/>
      <c r="D95" s="21"/>
      <c r="E95" s="21"/>
      <c r="F95" s="22"/>
      <c r="G95" s="22"/>
      <c r="H95" s="23">
        <v>43466</v>
      </c>
      <c r="I95" s="23">
        <f>EDATE(H95,1)</f>
        <v>43497</v>
      </c>
      <c r="J95" s="23">
        <f t="shared" ref="J95:R95" si="87">EDATE(I95,1)</f>
        <v>43525</v>
      </c>
      <c r="K95" s="23">
        <f t="shared" si="87"/>
        <v>43556</v>
      </c>
      <c r="L95" s="23">
        <f t="shared" si="87"/>
        <v>43586</v>
      </c>
      <c r="M95" s="23">
        <f t="shared" si="87"/>
        <v>43617</v>
      </c>
      <c r="N95" s="23">
        <f t="shared" si="87"/>
        <v>43647</v>
      </c>
      <c r="O95" s="23">
        <f t="shared" si="87"/>
        <v>43678</v>
      </c>
      <c r="P95" s="23">
        <f t="shared" si="87"/>
        <v>43709</v>
      </c>
      <c r="Q95" s="23">
        <f t="shared" si="87"/>
        <v>43739</v>
      </c>
      <c r="R95" s="23">
        <f t="shared" si="87"/>
        <v>43770</v>
      </c>
      <c r="S95" s="23">
        <v>43800</v>
      </c>
      <c r="U95" s="23" t="str">
        <f>"Jan/"&amp;PROPER(TEXT(MAX($H$20:$S$20),"mmm"))&amp;"-"&amp;RIGHT(W95,2)</f>
        <v>Jan/Dez-19</v>
      </c>
      <c r="W95" s="63">
        <v>2019</v>
      </c>
    </row>
    <row r="96" spans="2:23" ht="5.0999999999999996" customHeight="1">
      <c r="B96" s="3"/>
      <c r="C96" s="6"/>
      <c r="D96" s="6"/>
      <c r="E96" s="6"/>
      <c r="H96" s="8"/>
      <c r="I96" s="8"/>
      <c r="J96" s="8"/>
      <c r="K96" s="8"/>
      <c r="L96" s="8"/>
      <c r="M96" s="8"/>
      <c r="N96" s="8"/>
      <c r="O96" s="8"/>
      <c r="P96" s="8"/>
      <c r="Q96" s="8"/>
      <c r="R96" s="8"/>
      <c r="S96" s="8"/>
      <c r="U96" s="7"/>
      <c r="W96" s="7"/>
    </row>
    <row r="97" spans="2:23" ht="15.95" customHeight="1">
      <c r="B97" s="68"/>
      <c r="C97" s="68"/>
      <c r="D97" s="68"/>
      <c r="E97" s="68"/>
      <c r="H97" s="69"/>
      <c r="I97" s="69"/>
      <c r="J97" s="69"/>
      <c r="K97" s="69"/>
      <c r="L97" s="69"/>
      <c r="M97" s="69"/>
      <c r="N97" s="69"/>
      <c r="O97" s="69"/>
      <c r="P97" s="69"/>
      <c r="Q97" s="69"/>
      <c r="R97" s="69"/>
      <c r="S97" s="69"/>
      <c r="U97" s="69"/>
      <c r="W97" s="69"/>
    </row>
    <row r="98" spans="2:23" ht="15.95" customHeight="1">
      <c r="B98" s="64" t="s">
        <v>36</v>
      </c>
      <c r="C98" s="64"/>
      <c r="D98" s="64"/>
      <c r="E98" s="64"/>
      <c r="H98" s="65">
        <f t="shared" ref="H98:R98" si="88">+H99+H100</f>
        <v>219536.18999999703</v>
      </c>
      <c r="I98" s="65">
        <f t="shared" si="88"/>
        <v>848821.21999999986</v>
      </c>
      <c r="J98" s="65">
        <f t="shared" si="88"/>
        <v>279822.18000000255</v>
      </c>
      <c r="K98" s="65">
        <f t="shared" si="88"/>
        <v>431418.78999999829</v>
      </c>
      <c r="L98" s="65">
        <f t="shared" si="88"/>
        <v>863952.14000000129</v>
      </c>
      <c r="M98" s="65">
        <f t="shared" si="88"/>
        <v>480825.70999999763</v>
      </c>
      <c r="N98" s="65">
        <f t="shared" si="88"/>
        <v>512670.09999999986</v>
      </c>
      <c r="O98" s="65">
        <f t="shared" si="88"/>
        <v>498469.81000000355</v>
      </c>
      <c r="P98" s="65">
        <f t="shared" si="88"/>
        <v>888041.5799999981</v>
      </c>
      <c r="Q98" s="65">
        <f t="shared" si="88"/>
        <v>539414.42000000051</v>
      </c>
      <c r="R98" s="65">
        <f t="shared" si="88"/>
        <v>909696.50000000012</v>
      </c>
      <c r="S98" s="65">
        <f t="shared" ref="S98" si="89">+S99+S100</f>
        <v>519998.19999999995</v>
      </c>
      <c r="U98" s="65">
        <f ca="1">SUM(OFFSET(A98,0,7,,MONTH(MAX($H$7:$S$7))))</f>
        <v>2643550.5199999986</v>
      </c>
      <c r="W98" s="65">
        <f t="shared" ref="W98:W103" si="90">SUM(H98:S98)</f>
        <v>6992666.8399999989</v>
      </c>
    </row>
    <row r="99" spans="2:23" ht="15.95" customHeight="1">
      <c r="B99" s="66" t="s">
        <v>37</v>
      </c>
      <c r="C99" s="66"/>
      <c r="D99" s="66"/>
      <c r="E99" s="66"/>
      <c r="H99" s="67">
        <v>217953.91999999704</v>
      </c>
      <c r="I99" s="67">
        <v>846826.75999999989</v>
      </c>
      <c r="J99" s="67">
        <v>276902.26000000257</v>
      </c>
      <c r="K99" s="67">
        <v>428030.84999999829</v>
      </c>
      <c r="L99" s="67">
        <v>857568.31000000134</v>
      </c>
      <c r="M99" s="67">
        <v>467523.66999999766</v>
      </c>
      <c r="N99" s="67">
        <v>497717.35999999987</v>
      </c>
      <c r="O99" s="67">
        <v>486447.81000000355</v>
      </c>
      <c r="P99" s="67">
        <v>879321.74999999814</v>
      </c>
      <c r="Q99" s="67">
        <v>533884.51000000047</v>
      </c>
      <c r="R99" s="67">
        <v>904100.08000000007</v>
      </c>
      <c r="S99" s="67">
        <v>514376.41</v>
      </c>
      <c r="U99" s="67">
        <f t="shared" ref="U99:U103" ca="1" si="91">SUM(OFFSET(A99,0,7,,MONTH(MAX($H$7:$S$7))))</f>
        <v>2627282.0999999992</v>
      </c>
      <c r="W99" s="67">
        <f t="shared" si="90"/>
        <v>6910653.6899999995</v>
      </c>
    </row>
    <row r="100" spans="2:23" ht="15.95" customHeight="1">
      <c r="B100" s="66" t="s">
        <v>38</v>
      </c>
      <c r="C100" s="66"/>
      <c r="D100" s="66"/>
      <c r="E100" s="66"/>
      <c r="H100" s="67">
        <v>1582.27</v>
      </c>
      <c r="I100" s="67">
        <v>1994.4599999999998</v>
      </c>
      <c r="J100" s="67">
        <v>2919.92</v>
      </c>
      <c r="K100" s="67">
        <v>3387.9399999999996</v>
      </c>
      <c r="L100" s="67">
        <v>6383.83</v>
      </c>
      <c r="M100" s="67">
        <v>13302.040000000003</v>
      </c>
      <c r="N100" s="67">
        <v>14952.739999999998</v>
      </c>
      <c r="O100" s="67">
        <v>12021.999999999996</v>
      </c>
      <c r="P100" s="67">
        <v>8719.830000000009</v>
      </c>
      <c r="Q100" s="67">
        <v>5529.9100000000008</v>
      </c>
      <c r="R100" s="67">
        <v>5596.42</v>
      </c>
      <c r="S100" s="67">
        <v>5621.79</v>
      </c>
      <c r="U100" s="67">
        <f t="shared" ca="1" si="91"/>
        <v>16268.42</v>
      </c>
      <c r="W100" s="67">
        <f t="shared" si="90"/>
        <v>82013.149999999994</v>
      </c>
    </row>
    <row r="101" spans="2:23" ht="15.95" customHeight="1">
      <c r="B101" s="64" t="s">
        <v>39</v>
      </c>
      <c r="C101" s="64"/>
      <c r="D101" s="64"/>
      <c r="E101" s="64"/>
      <c r="H101" s="65">
        <v>-56199.619999999995</v>
      </c>
      <c r="I101" s="65">
        <v>-52920.02</v>
      </c>
      <c r="J101" s="65">
        <v>-44062.580000000009</v>
      </c>
      <c r="K101" s="65">
        <v>-66602.95</v>
      </c>
      <c r="L101" s="65">
        <v>-64877.900000000016</v>
      </c>
      <c r="M101" s="65">
        <v>-37356.669999999984</v>
      </c>
      <c r="N101" s="65">
        <v>-54848.2</v>
      </c>
      <c r="O101" s="65">
        <v>-56927.170000000013</v>
      </c>
      <c r="P101" s="65">
        <v>-57066.76999999996</v>
      </c>
      <c r="Q101" s="65">
        <v>-88152.370000000024</v>
      </c>
      <c r="R101" s="65">
        <v>-101574.86</v>
      </c>
      <c r="S101" s="65">
        <v>-43283.55</v>
      </c>
      <c r="U101" s="65">
        <f t="shared" ca="1" si="91"/>
        <v>-284663.07</v>
      </c>
      <c r="W101" s="65">
        <f t="shared" si="90"/>
        <v>-723872.66</v>
      </c>
    </row>
    <row r="102" spans="2:23" ht="15.95" customHeight="1">
      <c r="B102" s="68" t="s">
        <v>40</v>
      </c>
      <c r="C102" s="68"/>
      <c r="D102" s="68"/>
      <c r="E102" s="68"/>
      <c r="H102" s="69">
        <f t="shared" ref="H102:R102" si="92">+H98+H101</f>
        <v>163336.56999999704</v>
      </c>
      <c r="I102" s="69">
        <f t="shared" si="92"/>
        <v>795901.19999999984</v>
      </c>
      <c r="J102" s="69">
        <f t="shared" si="92"/>
        <v>235759.60000000254</v>
      </c>
      <c r="K102" s="69">
        <f t="shared" si="92"/>
        <v>364815.83999999828</v>
      </c>
      <c r="L102" s="69">
        <f t="shared" si="92"/>
        <v>799074.24000000127</v>
      </c>
      <c r="M102" s="69">
        <f t="shared" si="92"/>
        <v>443469.03999999765</v>
      </c>
      <c r="N102" s="69">
        <f t="shared" si="92"/>
        <v>457821.89999999985</v>
      </c>
      <c r="O102" s="69">
        <f t="shared" si="92"/>
        <v>441542.64000000351</v>
      </c>
      <c r="P102" s="69">
        <f t="shared" si="92"/>
        <v>830974.80999999819</v>
      </c>
      <c r="Q102" s="69">
        <f t="shared" si="92"/>
        <v>451262.05000000051</v>
      </c>
      <c r="R102" s="69">
        <f t="shared" si="92"/>
        <v>808121.64000000013</v>
      </c>
      <c r="S102" s="69">
        <f t="shared" ref="S102" si="93">+S98+S101</f>
        <v>476714.64999999997</v>
      </c>
      <c r="U102" s="69">
        <f t="shared" ca="1" si="91"/>
        <v>2358887.4499999988</v>
      </c>
      <c r="W102" s="69">
        <f t="shared" si="90"/>
        <v>6268794.1799999997</v>
      </c>
    </row>
    <row r="103" spans="2:23" ht="15.95" customHeight="1">
      <c r="B103" s="64" t="s">
        <v>55</v>
      </c>
      <c r="C103" s="64"/>
      <c r="D103" s="64"/>
      <c r="E103" s="64"/>
      <c r="H103" s="65">
        <v>370899.41</v>
      </c>
      <c r="I103" s="65">
        <v>445202.55</v>
      </c>
      <c r="J103" s="65">
        <v>445202.55</v>
      </c>
      <c r="K103" s="65">
        <v>445202.55</v>
      </c>
      <c r="L103" s="65">
        <v>445202.55</v>
      </c>
      <c r="M103" s="65">
        <v>1020747</v>
      </c>
      <c r="N103" s="65">
        <v>449128.68</v>
      </c>
      <c r="O103" s="65">
        <v>449128.68</v>
      </c>
      <c r="P103" s="65">
        <v>449128.68</v>
      </c>
      <c r="Q103" s="65">
        <v>459336.15</v>
      </c>
      <c r="R103" s="65">
        <v>663485.55000000005</v>
      </c>
      <c r="S103" s="65">
        <v>571618.32000000007</v>
      </c>
      <c r="U103" s="65">
        <f t="shared" ca="1" si="91"/>
        <v>2151709.61</v>
      </c>
      <c r="W103" s="65">
        <f t="shared" si="90"/>
        <v>6214282.6700000009</v>
      </c>
    </row>
    <row r="104" spans="2:23" ht="15.95" customHeight="1">
      <c r="B104" s="68" t="s">
        <v>41</v>
      </c>
      <c r="C104" s="70"/>
      <c r="D104" s="70"/>
      <c r="E104" s="70"/>
      <c r="H104" s="71">
        <v>0.16509666555144095</v>
      </c>
      <c r="I104" s="71">
        <v>0.80447773715581805</v>
      </c>
      <c r="J104" s="71">
        <v>0.2383001175532376</v>
      </c>
      <c r="K104" s="71">
        <v>0.36874705232483335</v>
      </c>
      <c r="L104" s="71">
        <v>0.80768496945940804</v>
      </c>
      <c r="M104" s="71">
        <v>0.43445539394188537</v>
      </c>
      <c r="N104" s="71">
        <v>0.44851652760184441</v>
      </c>
      <c r="O104" s="71">
        <v>0.43256814862057247</v>
      </c>
      <c r="P104" s="71">
        <v>0.81408498873863766</v>
      </c>
      <c r="Q104" s="71">
        <v>0.44209000859174752</v>
      </c>
      <c r="R104" s="71">
        <v>0.79169631652113615</v>
      </c>
      <c r="S104" s="71">
        <v>0.4670252765866566</v>
      </c>
      <c r="U104" s="71">
        <f ca="1">AVERAGE(OFFSET(A104,0,7,,MONTH(MAX($H$7:$S$7))))</f>
        <v>0.47686130840894758</v>
      </c>
      <c r="W104" s="71">
        <f>AVERAGE(H104:S104)</f>
        <v>0.51789526688726817</v>
      </c>
    </row>
    <row r="105" spans="2:23" ht="15.95" customHeight="1">
      <c r="B105" s="68" t="s">
        <v>42</v>
      </c>
      <c r="C105" s="70"/>
      <c r="D105" s="70"/>
      <c r="E105" s="70"/>
      <c r="H105" s="71">
        <v>0.37489617815531379</v>
      </c>
      <c r="I105" s="71">
        <v>0.45</v>
      </c>
      <c r="J105" s="71">
        <v>0.45</v>
      </c>
      <c r="K105" s="71">
        <v>0.45</v>
      </c>
      <c r="L105" s="71">
        <v>0.45</v>
      </c>
      <c r="M105" s="71">
        <v>1</v>
      </c>
      <c r="N105" s="71">
        <v>0.44</v>
      </c>
      <c r="O105" s="71">
        <v>0.44</v>
      </c>
      <c r="P105" s="71">
        <v>0.44</v>
      </c>
      <c r="Q105" s="71">
        <v>0.45</v>
      </c>
      <c r="R105" s="71">
        <v>0.65</v>
      </c>
      <c r="S105" s="71">
        <v>0.56000000000000005</v>
      </c>
      <c r="U105" s="71">
        <f ca="1">AVERAGE(OFFSET(A105,0,7,,MONTH(MAX($H$7:$S$7))))</f>
        <v>0.43497923563106278</v>
      </c>
      <c r="W105" s="71">
        <f>AVERAGE(H105:S105)</f>
        <v>0.51290801484627624</v>
      </c>
    </row>
    <row r="106" spans="2:23" ht="24" customHeight="1">
      <c r="H106" s="9"/>
      <c r="I106" s="9"/>
      <c r="J106" s="9"/>
      <c r="K106" s="9"/>
      <c r="L106" s="9"/>
      <c r="M106" s="9"/>
      <c r="T106" s="4"/>
      <c r="V106" s="4"/>
    </row>
    <row r="107" spans="2:23" ht="24" customHeight="1">
      <c r="B107" s="24" t="s">
        <v>56</v>
      </c>
      <c r="C107" s="21"/>
      <c r="D107" s="21"/>
      <c r="E107" s="21"/>
      <c r="F107" s="22"/>
      <c r="G107" s="22"/>
      <c r="H107" s="23">
        <v>43101</v>
      </c>
      <c r="I107" s="23">
        <f>EDATE(H107,1)</f>
        <v>43132</v>
      </c>
      <c r="J107" s="23">
        <f t="shared" ref="J107" si="94">EDATE(I107,1)</f>
        <v>43160</v>
      </c>
      <c r="K107" s="23">
        <f t="shared" ref="K107" si="95">EDATE(J107,1)</f>
        <v>43191</v>
      </c>
      <c r="L107" s="23">
        <f t="shared" ref="L107" si="96">EDATE(K107,1)</f>
        <v>43221</v>
      </c>
      <c r="M107" s="23">
        <f t="shared" ref="M107" si="97">EDATE(L107,1)</f>
        <v>43252</v>
      </c>
      <c r="N107" s="23">
        <f t="shared" ref="N107" si="98">EDATE(M107,1)</f>
        <v>43282</v>
      </c>
      <c r="O107" s="23">
        <f t="shared" ref="O107" si="99">EDATE(N107,1)</f>
        <v>43313</v>
      </c>
      <c r="P107" s="23">
        <f t="shared" ref="P107" si="100">EDATE(O107,1)</f>
        <v>43344</v>
      </c>
      <c r="Q107" s="23">
        <f t="shared" ref="Q107" si="101">EDATE(P107,1)</f>
        <v>43374</v>
      </c>
      <c r="R107" s="23">
        <f t="shared" ref="R107:S107" si="102">EDATE(Q107,1)</f>
        <v>43405</v>
      </c>
      <c r="S107" s="23">
        <f t="shared" si="102"/>
        <v>43435</v>
      </c>
      <c r="U107" s="23" t="str">
        <f>"Jan/"&amp;PROPER(TEXT(MAX($H$20:$S$20),"mmm"))&amp;"-"&amp;RIGHT(W107,2)</f>
        <v>Jan/Dez-18</v>
      </c>
      <c r="W107" s="63">
        <v>2018</v>
      </c>
    </row>
    <row r="108" spans="2:23" ht="5.0999999999999996" customHeight="1">
      <c r="B108" s="3"/>
      <c r="C108" s="6"/>
      <c r="D108" s="6"/>
      <c r="E108" s="6"/>
      <c r="H108" s="8"/>
      <c r="I108" s="8"/>
      <c r="J108" s="8"/>
      <c r="K108" s="8"/>
      <c r="L108" s="8"/>
      <c r="M108" s="8"/>
      <c r="N108" s="8"/>
      <c r="O108" s="8"/>
      <c r="P108" s="8"/>
      <c r="Q108" s="8"/>
      <c r="R108" s="8"/>
      <c r="S108" s="8"/>
      <c r="U108" s="7"/>
      <c r="W108" s="7"/>
    </row>
    <row r="109" spans="2:23" ht="15.95" customHeight="1">
      <c r="B109" s="68"/>
      <c r="C109" s="68"/>
      <c r="D109" s="68"/>
      <c r="E109" s="68"/>
      <c r="H109" s="69"/>
      <c r="I109" s="69"/>
      <c r="J109" s="69"/>
      <c r="K109" s="69"/>
      <c r="L109" s="69"/>
      <c r="M109" s="69"/>
      <c r="N109" s="69"/>
      <c r="O109" s="69"/>
      <c r="P109" s="69"/>
      <c r="Q109" s="69"/>
      <c r="R109" s="69"/>
      <c r="S109" s="69"/>
      <c r="U109" s="69"/>
      <c r="W109" s="69"/>
    </row>
    <row r="110" spans="2:23" ht="15.95" customHeight="1">
      <c r="B110" s="64" t="s">
        <v>36</v>
      </c>
      <c r="C110" s="64"/>
      <c r="D110" s="64"/>
      <c r="E110" s="64"/>
      <c r="H110" s="65">
        <f t="shared" ref="H110" si="103">+H111+H112</f>
        <v>191505.11000000002</v>
      </c>
      <c r="I110" s="65">
        <f t="shared" ref="I110:S110" si="104">+I111+I112</f>
        <v>152758.78</v>
      </c>
      <c r="J110" s="65">
        <f t="shared" si="104"/>
        <v>134870.51</v>
      </c>
      <c r="K110" s="65">
        <f t="shared" si="104"/>
        <v>1074108.57</v>
      </c>
      <c r="L110" s="65">
        <f t="shared" si="104"/>
        <v>323848.01</v>
      </c>
      <c r="M110" s="65">
        <f t="shared" si="104"/>
        <v>308781.34000000003</v>
      </c>
      <c r="N110" s="65">
        <f t="shared" si="104"/>
        <v>280182.57999999996</v>
      </c>
      <c r="O110" s="65">
        <f t="shared" si="104"/>
        <v>285584.46000000002</v>
      </c>
      <c r="P110" s="65">
        <f t="shared" si="104"/>
        <v>375662.60000000003</v>
      </c>
      <c r="Q110" s="65">
        <f t="shared" si="104"/>
        <v>305650.59000000003</v>
      </c>
      <c r="R110" s="65">
        <f t="shared" si="104"/>
        <v>163874.91</v>
      </c>
      <c r="S110" s="65">
        <f t="shared" si="104"/>
        <v>307735.53000000003</v>
      </c>
      <c r="U110" s="65">
        <f ca="1">SUM(OFFSET(A110,0,7,,MONTH(MAX($H$7:$S$7))))</f>
        <v>1877090.9800000002</v>
      </c>
      <c r="W110" s="65">
        <f t="shared" ref="W110:W115" si="105">SUM(H110:S110)</f>
        <v>3904562.99</v>
      </c>
    </row>
    <row r="111" spans="2:23" ht="15.95" customHeight="1">
      <c r="B111" s="66" t="s">
        <v>37</v>
      </c>
      <c r="C111" s="66"/>
      <c r="D111" s="66"/>
      <c r="E111" s="66"/>
      <c r="H111" s="67">
        <v>190630.57</v>
      </c>
      <c r="I111" s="67">
        <v>152276.4</v>
      </c>
      <c r="J111" s="67">
        <v>134377.47</v>
      </c>
      <c r="K111" s="67">
        <v>1071209.57</v>
      </c>
      <c r="L111" s="67">
        <v>319227</v>
      </c>
      <c r="M111" s="67">
        <v>304816.76</v>
      </c>
      <c r="N111" s="67">
        <v>278527.58999999997</v>
      </c>
      <c r="O111" s="67">
        <v>284605</v>
      </c>
      <c r="P111" s="67">
        <v>371799.92000000004</v>
      </c>
      <c r="Q111" s="67">
        <v>303587.08</v>
      </c>
      <c r="R111" s="67">
        <v>162027.48000000001</v>
      </c>
      <c r="S111" s="67">
        <v>306325.27</v>
      </c>
      <c r="U111" s="67">
        <f t="shared" ref="U111:U115" ca="1" si="106">SUM(OFFSET(A111,0,7,,MONTH(MAX($H$7:$S$7))))</f>
        <v>1867721.01</v>
      </c>
      <c r="W111" s="67">
        <f t="shared" si="105"/>
        <v>3879410.11</v>
      </c>
    </row>
    <row r="112" spans="2:23" ht="15.95" customHeight="1">
      <c r="B112" s="66" t="s">
        <v>38</v>
      </c>
      <c r="C112" s="66"/>
      <c r="D112" s="66"/>
      <c r="E112" s="66"/>
      <c r="H112" s="67">
        <v>874.54</v>
      </c>
      <c r="I112" s="67">
        <v>482.38</v>
      </c>
      <c r="J112" s="67">
        <v>493.04</v>
      </c>
      <c r="K112" s="67">
        <v>2899</v>
      </c>
      <c r="L112" s="67">
        <v>4621.01</v>
      </c>
      <c r="M112" s="67">
        <v>3964.579999999999</v>
      </c>
      <c r="N112" s="67">
        <v>1654.9899999999998</v>
      </c>
      <c r="O112" s="67">
        <v>979.46</v>
      </c>
      <c r="P112" s="67">
        <v>3862.6799999999994</v>
      </c>
      <c r="Q112" s="67">
        <v>2063.5100000000025</v>
      </c>
      <c r="R112" s="67">
        <v>1847.4299999999998</v>
      </c>
      <c r="S112" s="67">
        <v>1410.2599999999998</v>
      </c>
      <c r="U112" s="67">
        <f t="shared" ca="1" si="106"/>
        <v>9369.9700000000012</v>
      </c>
      <c r="W112" s="67">
        <f t="shared" si="105"/>
        <v>25152.880000000001</v>
      </c>
    </row>
    <row r="113" spans="2:23" ht="15.95" customHeight="1">
      <c r="B113" s="64" t="s">
        <v>39</v>
      </c>
      <c r="C113" s="64"/>
      <c r="D113" s="64"/>
      <c r="E113" s="64"/>
      <c r="H113" s="65">
        <v>-50889.26</v>
      </c>
      <c r="I113" s="65">
        <v>-49222.22</v>
      </c>
      <c r="J113" s="65">
        <v>-40012.009999999995</v>
      </c>
      <c r="K113" s="65">
        <v>-64025.89</v>
      </c>
      <c r="L113" s="65">
        <v>-42354.38</v>
      </c>
      <c r="M113" s="65">
        <v>-41533.229999999996</v>
      </c>
      <c r="N113" s="65">
        <v>-46342.509999999995</v>
      </c>
      <c r="O113" s="65">
        <v>-56614.22</v>
      </c>
      <c r="P113" s="65">
        <v>-34618.18</v>
      </c>
      <c r="Q113" s="65">
        <v>-43760.88</v>
      </c>
      <c r="R113" s="65">
        <v>-39214.75</v>
      </c>
      <c r="S113" s="65">
        <v>-48190.07</v>
      </c>
      <c r="U113" s="65">
        <f t="shared" ca="1" si="106"/>
        <v>-246503.76</v>
      </c>
      <c r="W113" s="65">
        <f t="shared" si="105"/>
        <v>-556777.6</v>
      </c>
    </row>
    <row r="114" spans="2:23" ht="15.95" customHeight="1">
      <c r="B114" s="68" t="s">
        <v>40</v>
      </c>
      <c r="C114" s="68"/>
      <c r="D114" s="68"/>
      <c r="E114" s="68"/>
      <c r="H114" s="69">
        <f t="shared" ref="H114" si="107">+H110+H113</f>
        <v>140615.85</v>
      </c>
      <c r="I114" s="69">
        <f t="shared" ref="I114:S114" si="108">+I110+I113</f>
        <v>103536.56</v>
      </c>
      <c r="J114" s="69">
        <f t="shared" si="108"/>
        <v>94858.500000000015</v>
      </c>
      <c r="K114" s="69">
        <f t="shared" si="108"/>
        <v>1010082.68</v>
      </c>
      <c r="L114" s="69">
        <f t="shared" si="108"/>
        <v>281493.63</v>
      </c>
      <c r="M114" s="69">
        <f t="shared" si="108"/>
        <v>267248.11000000004</v>
      </c>
      <c r="N114" s="69">
        <f t="shared" si="108"/>
        <v>233840.06999999995</v>
      </c>
      <c r="O114" s="69">
        <f t="shared" si="108"/>
        <v>228970.24000000002</v>
      </c>
      <c r="P114" s="69">
        <f t="shared" si="108"/>
        <v>341044.42000000004</v>
      </c>
      <c r="Q114" s="69">
        <f t="shared" si="108"/>
        <v>261889.71000000002</v>
      </c>
      <c r="R114" s="69">
        <f t="shared" si="108"/>
        <v>124660.16</v>
      </c>
      <c r="S114" s="69">
        <f t="shared" si="108"/>
        <v>259545.46000000002</v>
      </c>
      <c r="U114" s="69">
        <f t="shared" ca="1" si="106"/>
        <v>1630587.2200000002</v>
      </c>
      <c r="W114" s="69">
        <f t="shared" si="105"/>
        <v>3347785.3900000006</v>
      </c>
    </row>
    <row r="115" spans="2:23" ht="15.95" customHeight="1">
      <c r="B115" s="64" t="s">
        <v>55</v>
      </c>
      <c r="C115" s="64"/>
      <c r="D115" s="64"/>
      <c r="E115" s="64"/>
      <c r="H115" s="65">
        <v>131224.31</v>
      </c>
      <c r="I115" s="65">
        <v>123695.57999999999</v>
      </c>
      <c r="J115" s="65">
        <v>104580.06</v>
      </c>
      <c r="K115" s="65">
        <v>92315.21</v>
      </c>
      <c r="L115" s="65">
        <v>126097.12999999999</v>
      </c>
      <c r="M115" s="65">
        <v>1009546.58</v>
      </c>
      <c r="N115" s="65">
        <v>272498.33</v>
      </c>
      <c r="O115" s="65">
        <v>464989.32999999996</v>
      </c>
      <c r="P115" s="65">
        <v>277014.92000000004</v>
      </c>
      <c r="Q115" s="65">
        <v>326481.87</v>
      </c>
      <c r="R115" s="65">
        <v>197867.80000000002</v>
      </c>
      <c r="S115" s="65">
        <v>207761.19</v>
      </c>
      <c r="U115" s="65">
        <f t="shared" ca="1" si="106"/>
        <v>577912.28999999992</v>
      </c>
      <c r="W115" s="65">
        <f t="shared" si="105"/>
        <v>3334072.3099999996</v>
      </c>
    </row>
    <row r="116" spans="2:23" ht="15.95" customHeight="1">
      <c r="B116" s="68" t="s">
        <v>41</v>
      </c>
      <c r="C116" s="70"/>
      <c r="D116" s="70"/>
      <c r="E116" s="70"/>
      <c r="H116" s="71">
        <v>0.14213110976116378</v>
      </c>
      <c r="I116" s="71">
        <v>0.1046522577195481</v>
      </c>
      <c r="J116" s="71">
        <v>9.588068397182363E-2</v>
      </c>
      <c r="K116" s="71">
        <v>1.0209672114411743</v>
      </c>
      <c r="L116" s="71">
        <v>0.28452697204901456</v>
      </c>
      <c r="M116" s="71">
        <v>0.27012794401110241</v>
      </c>
      <c r="N116" s="71">
        <v>0.23635990292508427</v>
      </c>
      <c r="O116" s="71">
        <v>0.23143759621322926</v>
      </c>
      <c r="P116" s="71">
        <v>0.34471947431567951</v>
      </c>
      <c r="Q116" s="71">
        <v>0.26471180252673759</v>
      </c>
      <c r="R116" s="71">
        <v>0.12600348313368825</v>
      </c>
      <c r="S116" s="71">
        <v>0.26234229116612207</v>
      </c>
      <c r="U116" s="71">
        <f ca="1">AVERAGE(OFFSET(A116,0,7,,MONTH(MAX($H$7:$S$7))))</f>
        <v>0.32963164698854486</v>
      </c>
      <c r="W116" s="71">
        <f>AVERAGE(H116:S116)</f>
        <v>0.28198839410286397</v>
      </c>
    </row>
    <row r="117" spans="2:23" ht="15.95" customHeight="1">
      <c r="B117" s="68" t="s">
        <v>42</v>
      </c>
      <c r="C117" s="70"/>
      <c r="D117" s="70"/>
      <c r="E117" s="70"/>
      <c r="H117" s="71">
        <v>0.13263836763738213</v>
      </c>
      <c r="I117" s="71">
        <v>0.12502850893374262</v>
      </c>
      <c r="J117" s="71">
        <v>0.10570700235207547</v>
      </c>
      <c r="K117" s="71">
        <v>9.3309987779719591E-2</v>
      </c>
      <c r="L117" s="71">
        <v>0.1274559377523781</v>
      </c>
      <c r="M117" s="71">
        <v>1.0204253344910086</v>
      </c>
      <c r="N117" s="71">
        <v>0.27543473976058763</v>
      </c>
      <c r="O117" s="71">
        <v>0.47</v>
      </c>
      <c r="P117" s="71">
        <v>0.28000000000000003</v>
      </c>
      <c r="Q117" s="71">
        <v>0.33</v>
      </c>
      <c r="R117" s="71">
        <v>0.2</v>
      </c>
      <c r="S117" s="71">
        <v>0.21</v>
      </c>
      <c r="U117" s="71">
        <f ca="1">AVERAGE(OFFSET(A117,0,7,,MONTH(MAX($H$7:$S$7))))</f>
        <v>0.11682796089105958</v>
      </c>
      <c r="W117" s="71">
        <f>AVERAGE(H117:S117)</f>
        <v>0.28083332322557458</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DI33"/>
  <sheetViews>
    <sheetView showGridLines="0" zoomScale="85" zoomScaleNormal="85" workbookViewId="0">
      <pane xSplit="7" ySplit="8" topLeftCell="CO9" activePane="bottomRight" state="frozen"/>
      <selection activeCell="G33" sqref="G33"/>
      <selection pane="topRight" activeCell="G33" sqref="G33"/>
      <selection pane="bottomLeft" activeCell="G33" sqref="G33"/>
      <selection pane="bottomRight" activeCell="DE1" sqref="DE1"/>
    </sheetView>
  </sheetViews>
  <sheetFormatPr defaultColWidth="10.7109375" defaultRowHeight="17.45" customHeight="1"/>
  <cols>
    <col min="1" max="1" width="1.7109375" style="4" customWidth="1"/>
    <col min="2" max="6" width="10.7109375" style="4"/>
    <col min="7" max="8" width="0.85546875" style="5" customWidth="1"/>
    <col min="9" max="108" width="12.7109375" style="4" customWidth="1"/>
    <col min="109" max="109" width="0.85546875" style="5" customWidth="1"/>
    <col min="110" max="110" width="15.7109375" style="4" customWidth="1"/>
    <col min="111" max="111" width="0.85546875" style="5" customWidth="1"/>
    <col min="112" max="112" width="15.7109375" style="4" customWidth="1"/>
    <col min="113" max="16384" width="10.7109375" style="4"/>
  </cols>
  <sheetData>
    <row r="1" spans="2:113" ht="9.9499999999999993" customHeight="1"/>
    <row r="5" spans="2:113" ht="17.45" customHeight="1">
      <c r="DF5" s="32"/>
    </row>
    <row r="7" spans="2:113" ht="24.75" customHeight="1">
      <c r="B7" s="24" t="s">
        <v>35</v>
      </c>
      <c r="C7" s="21"/>
      <c r="D7" s="21"/>
      <c r="E7" s="21"/>
      <c r="F7" s="21"/>
      <c r="G7" s="22"/>
      <c r="H7" s="22"/>
      <c r="I7" s="23">
        <v>43101</v>
      </c>
      <c r="J7" s="23">
        <f t="shared" ref="J7:U7" si="0">EDATE(I7,1)</f>
        <v>43132</v>
      </c>
      <c r="K7" s="23">
        <f t="shared" si="0"/>
        <v>43160</v>
      </c>
      <c r="L7" s="23">
        <f t="shared" si="0"/>
        <v>43191</v>
      </c>
      <c r="M7" s="23">
        <f t="shared" si="0"/>
        <v>43221</v>
      </c>
      <c r="N7" s="23">
        <f t="shared" si="0"/>
        <v>43252</v>
      </c>
      <c r="O7" s="23">
        <f t="shared" si="0"/>
        <v>43282</v>
      </c>
      <c r="P7" s="23">
        <f t="shared" si="0"/>
        <v>43313</v>
      </c>
      <c r="Q7" s="23">
        <f t="shared" si="0"/>
        <v>43344</v>
      </c>
      <c r="R7" s="23">
        <f t="shared" si="0"/>
        <v>43374</v>
      </c>
      <c r="S7" s="23">
        <f t="shared" si="0"/>
        <v>43405</v>
      </c>
      <c r="T7" s="23">
        <f t="shared" si="0"/>
        <v>43435</v>
      </c>
      <c r="U7" s="23">
        <f t="shared" si="0"/>
        <v>43466</v>
      </c>
      <c r="V7" s="23">
        <f t="shared" ref="V7:AE7" si="1">EDATE(U7,1)</f>
        <v>43497</v>
      </c>
      <c r="W7" s="23">
        <f t="shared" si="1"/>
        <v>43525</v>
      </c>
      <c r="X7" s="23">
        <f t="shared" si="1"/>
        <v>43556</v>
      </c>
      <c r="Y7" s="23">
        <f t="shared" si="1"/>
        <v>43586</v>
      </c>
      <c r="Z7" s="23">
        <f t="shared" si="1"/>
        <v>43617</v>
      </c>
      <c r="AA7" s="23">
        <f t="shared" si="1"/>
        <v>43647</v>
      </c>
      <c r="AB7" s="23">
        <f t="shared" si="1"/>
        <v>43678</v>
      </c>
      <c r="AC7" s="23">
        <f t="shared" si="1"/>
        <v>43709</v>
      </c>
      <c r="AD7" s="23">
        <f t="shared" si="1"/>
        <v>43739</v>
      </c>
      <c r="AE7" s="23">
        <f t="shared" si="1"/>
        <v>43770</v>
      </c>
      <c r="AF7" s="23">
        <f t="shared" ref="AF7:AP7" si="2">EDATE(AE7,1)</f>
        <v>43800</v>
      </c>
      <c r="AG7" s="23">
        <f t="shared" si="2"/>
        <v>43831</v>
      </c>
      <c r="AH7" s="23">
        <f t="shared" si="2"/>
        <v>43862</v>
      </c>
      <c r="AI7" s="23">
        <f t="shared" si="2"/>
        <v>43891</v>
      </c>
      <c r="AJ7" s="23">
        <f t="shared" si="2"/>
        <v>43922</v>
      </c>
      <c r="AK7" s="23">
        <f t="shared" si="2"/>
        <v>43952</v>
      </c>
      <c r="AL7" s="23">
        <f t="shared" si="2"/>
        <v>43983</v>
      </c>
      <c r="AM7" s="23">
        <f t="shared" si="2"/>
        <v>44013</v>
      </c>
      <c r="AN7" s="23">
        <f t="shared" si="2"/>
        <v>44044</v>
      </c>
      <c r="AO7" s="23">
        <f t="shared" si="2"/>
        <v>44075</v>
      </c>
      <c r="AP7" s="23">
        <f t="shared" si="2"/>
        <v>44105</v>
      </c>
      <c r="AQ7" s="23">
        <f>EDATE(AP7,1)</f>
        <v>44136</v>
      </c>
      <c r="AR7" s="23">
        <f t="shared" ref="AR7:CD7" si="3">EDATE(AQ7,1)</f>
        <v>44166</v>
      </c>
      <c r="AS7" s="23">
        <f t="shared" si="3"/>
        <v>44197</v>
      </c>
      <c r="AT7" s="23">
        <f t="shared" si="3"/>
        <v>44228</v>
      </c>
      <c r="AU7" s="23">
        <f t="shared" si="3"/>
        <v>44256</v>
      </c>
      <c r="AV7" s="23">
        <f t="shared" si="3"/>
        <v>44287</v>
      </c>
      <c r="AW7" s="23">
        <f t="shared" si="3"/>
        <v>44317</v>
      </c>
      <c r="AX7" s="23">
        <f t="shared" si="3"/>
        <v>44348</v>
      </c>
      <c r="AY7" s="23">
        <f t="shared" si="3"/>
        <v>44378</v>
      </c>
      <c r="AZ7" s="23">
        <f t="shared" si="3"/>
        <v>44409</v>
      </c>
      <c r="BA7" s="23">
        <f t="shared" si="3"/>
        <v>44440</v>
      </c>
      <c r="BB7" s="23">
        <f t="shared" si="3"/>
        <v>44470</v>
      </c>
      <c r="BC7" s="23">
        <f t="shared" si="3"/>
        <v>44501</v>
      </c>
      <c r="BD7" s="23">
        <f t="shared" si="3"/>
        <v>44531</v>
      </c>
      <c r="BE7" s="23">
        <f t="shared" si="3"/>
        <v>44562</v>
      </c>
      <c r="BF7" s="23">
        <f t="shared" si="3"/>
        <v>44593</v>
      </c>
      <c r="BG7" s="23">
        <f t="shared" si="3"/>
        <v>44621</v>
      </c>
      <c r="BH7" s="23">
        <f t="shared" si="3"/>
        <v>44652</v>
      </c>
      <c r="BI7" s="23">
        <f t="shared" si="3"/>
        <v>44682</v>
      </c>
      <c r="BJ7" s="23">
        <f t="shared" si="3"/>
        <v>44713</v>
      </c>
      <c r="BK7" s="23">
        <f t="shared" si="3"/>
        <v>44743</v>
      </c>
      <c r="BL7" s="23">
        <f t="shared" si="3"/>
        <v>44774</v>
      </c>
      <c r="BM7" s="23">
        <f t="shared" si="3"/>
        <v>44805</v>
      </c>
      <c r="BN7" s="23">
        <f t="shared" si="3"/>
        <v>44835</v>
      </c>
      <c r="BO7" s="23">
        <f t="shared" si="3"/>
        <v>44866</v>
      </c>
      <c r="BP7" s="23">
        <f t="shared" si="3"/>
        <v>44896</v>
      </c>
      <c r="BQ7" s="23">
        <f t="shared" si="3"/>
        <v>44927</v>
      </c>
      <c r="BR7" s="23">
        <f t="shared" si="3"/>
        <v>44958</v>
      </c>
      <c r="BS7" s="23">
        <f t="shared" si="3"/>
        <v>44986</v>
      </c>
      <c r="BT7" s="23">
        <f t="shared" si="3"/>
        <v>45017</v>
      </c>
      <c r="BU7" s="23">
        <f t="shared" si="3"/>
        <v>45047</v>
      </c>
      <c r="BV7" s="23">
        <f t="shared" si="3"/>
        <v>45078</v>
      </c>
      <c r="BW7" s="23">
        <f t="shared" si="3"/>
        <v>45108</v>
      </c>
      <c r="BX7" s="23">
        <f t="shared" si="3"/>
        <v>45139</v>
      </c>
      <c r="BY7" s="23">
        <f t="shared" si="3"/>
        <v>45170</v>
      </c>
      <c r="BZ7" s="23">
        <f t="shared" si="3"/>
        <v>45200</v>
      </c>
      <c r="CA7" s="23">
        <f t="shared" si="3"/>
        <v>45231</v>
      </c>
      <c r="CB7" s="23">
        <f t="shared" si="3"/>
        <v>45261</v>
      </c>
      <c r="CC7" s="23">
        <f t="shared" si="3"/>
        <v>45292</v>
      </c>
      <c r="CD7" s="23">
        <f t="shared" si="3"/>
        <v>45323</v>
      </c>
      <c r="CE7" s="23">
        <f t="shared" ref="CE7" si="4">EDATE(CD7,1)</f>
        <v>45352</v>
      </c>
      <c r="CF7" s="23">
        <f t="shared" ref="CF7:DD7" si="5">EDATE(CE7,1)</f>
        <v>45383</v>
      </c>
      <c r="CG7" s="23">
        <f t="shared" si="5"/>
        <v>45413</v>
      </c>
      <c r="CH7" s="23">
        <f t="shared" si="5"/>
        <v>45444</v>
      </c>
      <c r="CI7" s="23">
        <f t="shared" si="5"/>
        <v>45474</v>
      </c>
      <c r="CJ7" s="23">
        <f t="shared" si="5"/>
        <v>45505</v>
      </c>
      <c r="CK7" s="23">
        <f t="shared" si="5"/>
        <v>45536</v>
      </c>
      <c r="CL7" s="23">
        <f t="shared" si="5"/>
        <v>45566</v>
      </c>
      <c r="CM7" s="23">
        <f t="shared" si="5"/>
        <v>45597</v>
      </c>
      <c r="CN7" s="23">
        <f t="shared" si="5"/>
        <v>45627</v>
      </c>
      <c r="CO7" s="23">
        <f t="shared" si="5"/>
        <v>45658</v>
      </c>
      <c r="CP7" s="23">
        <f t="shared" si="5"/>
        <v>45689</v>
      </c>
      <c r="CQ7" s="23">
        <f t="shared" si="5"/>
        <v>45717</v>
      </c>
      <c r="CR7" s="23">
        <f t="shared" si="5"/>
        <v>45748</v>
      </c>
      <c r="CS7" s="23">
        <f t="shared" si="5"/>
        <v>45778</v>
      </c>
      <c r="CT7" s="23">
        <f t="shared" si="5"/>
        <v>45809</v>
      </c>
      <c r="CU7" s="23">
        <f t="shared" si="5"/>
        <v>45839</v>
      </c>
      <c r="CV7" s="23">
        <f t="shared" si="5"/>
        <v>45870</v>
      </c>
      <c r="CW7" s="23">
        <f t="shared" si="5"/>
        <v>45901</v>
      </c>
      <c r="CX7" s="23">
        <f t="shared" si="5"/>
        <v>45931</v>
      </c>
      <c r="CY7" s="23">
        <f t="shared" si="5"/>
        <v>45962</v>
      </c>
      <c r="CZ7" s="23">
        <f t="shared" si="5"/>
        <v>45992</v>
      </c>
      <c r="DA7" s="23">
        <f t="shared" si="5"/>
        <v>46023</v>
      </c>
      <c r="DB7" s="23">
        <f t="shared" si="5"/>
        <v>46054</v>
      </c>
      <c r="DC7" s="23">
        <f t="shared" si="5"/>
        <v>46082</v>
      </c>
      <c r="DD7" s="23">
        <f t="shared" si="5"/>
        <v>46113</v>
      </c>
      <c r="DE7" s="22"/>
      <c r="DF7" s="60">
        <v>2026</v>
      </c>
      <c r="DG7" s="22"/>
      <c r="DH7" s="25" t="str">
        <f>"Jan/"&amp;PROPER(TEXT(MAX(H7:DE7),"mmm"))&amp;"-25"</f>
        <v>Jan/Abr-25</v>
      </c>
      <c r="DI7" s="72" t="s">
        <v>43</v>
      </c>
    </row>
    <row r="8" spans="2:113" ht="5.0999999999999996" customHeight="1">
      <c r="B8" s="3"/>
      <c r="C8" s="6"/>
      <c r="D8" s="6"/>
      <c r="E8" s="6"/>
      <c r="F8" s="6"/>
      <c r="I8" s="59"/>
      <c r="J8" s="59"/>
      <c r="K8" s="59"/>
      <c r="L8" s="59"/>
      <c r="M8" s="59"/>
      <c r="N8" s="59"/>
      <c r="O8" s="59"/>
      <c r="P8" s="59"/>
      <c r="Q8" s="59"/>
      <c r="R8" s="59"/>
      <c r="S8" s="59"/>
      <c r="T8" s="59"/>
      <c r="U8" s="59"/>
      <c r="V8" s="59"/>
      <c r="W8" s="59"/>
      <c r="X8" s="59"/>
      <c r="Y8" s="59"/>
      <c r="Z8" s="59"/>
      <c r="AA8" s="59"/>
      <c r="AB8" s="59"/>
      <c r="AC8" s="59"/>
      <c r="AD8" s="59"/>
      <c r="AE8" s="59">
        <f t="shared" ref="AE8:AR8" si="6">YEAR(AE7)</f>
        <v>2019</v>
      </c>
      <c r="AF8" s="59">
        <f t="shared" si="6"/>
        <v>2019</v>
      </c>
      <c r="AG8" s="59">
        <f t="shared" si="6"/>
        <v>2020</v>
      </c>
      <c r="AH8" s="59">
        <f t="shared" si="6"/>
        <v>2020</v>
      </c>
      <c r="AI8" s="59">
        <f t="shared" si="6"/>
        <v>2020</v>
      </c>
      <c r="AJ8" s="59">
        <f t="shared" si="6"/>
        <v>2020</v>
      </c>
      <c r="AK8" s="59">
        <f t="shared" si="6"/>
        <v>2020</v>
      </c>
      <c r="AL8" s="59">
        <f t="shared" si="6"/>
        <v>2020</v>
      </c>
      <c r="AM8" s="59">
        <f t="shared" si="6"/>
        <v>2020</v>
      </c>
      <c r="AN8" s="59">
        <f t="shared" si="6"/>
        <v>2020</v>
      </c>
      <c r="AO8" s="59">
        <f t="shared" si="6"/>
        <v>2020</v>
      </c>
      <c r="AP8" s="59">
        <f t="shared" si="6"/>
        <v>2020</v>
      </c>
      <c r="AQ8" s="59">
        <f t="shared" si="6"/>
        <v>2020</v>
      </c>
      <c r="AR8" s="59">
        <f t="shared" si="6"/>
        <v>2020</v>
      </c>
      <c r="AS8" s="59">
        <f t="shared" ref="AS8:AX8" si="7">YEAR(AS7)</f>
        <v>2021</v>
      </c>
      <c r="AT8" s="59">
        <f t="shared" si="7"/>
        <v>2021</v>
      </c>
      <c r="AU8" s="59">
        <f t="shared" si="7"/>
        <v>2021</v>
      </c>
      <c r="AV8" s="59">
        <f t="shared" si="7"/>
        <v>2021</v>
      </c>
      <c r="AW8" s="59">
        <f t="shared" si="7"/>
        <v>2021</v>
      </c>
      <c r="AX8" s="59">
        <f t="shared" si="7"/>
        <v>2021</v>
      </c>
      <c r="AY8" s="59">
        <f t="shared" ref="AY8:BE8" si="8">YEAR(AY7)</f>
        <v>2021</v>
      </c>
      <c r="AZ8" s="59">
        <f t="shared" si="8"/>
        <v>2021</v>
      </c>
      <c r="BA8" s="59">
        <f t="shared" si="8"/>
        <v>2021</v>
      </c>
      <c r="BB8" s="59">
        <f t="shared" si="8"/>
        <v>2021</v>
      </c>
      <c r="BC8" s="59">
        <f t="shared" si="8"/>
        <v>2021</v>
      </c>
      <c r="BD8" s="59">
        <f t="shared" si="8"/>
        <v>2021</v>
      </c>
      <c r="BE8" s="59">
        <f t="shared" si="8"/>
        <v>2022</v>
      </c>
      <c r="BF8" s="59">
        <f t="shared" ref="BF8:BG8" si="9">YEAR(BF7)</f>
        <v>2022</v>
      </c>
      <c r="BG8" s="59">
        <f t="shared" si="9"/>
        <v>2022</v>
      </c>
      <c r="BH8" s="59">
        <f t="shared" ref="BH8:BI8" si="10">YEAR(BH7)</f>
        <v>2022</v>
      </c>
      <c r="BI8" s="59">
        <f t="shared" si="10"/>
        <v>2022</v>
      </c>
      <c r="BJ8" s="59">
        <f t="shared" ref="BJ8:BK8" si="11">YEAR(BJ7)</f>
        <v>2022</v>
      </c>
      <c r="BK8" s="59">
        <f t="shared" si="11"/>
        <v>2022</v>
      </c>
      <c r="BL8" s="59">
        <f t="shared" ref="BL8:BM8" si="12">YEAR(BL7)</f>
        <v>2022</v>
      </c>
      <c r="BM8" s="59">
        <f t="shared" si="12"/>
        <v>2022</v>
      </c>
      <c r="BN8" s="59">
        <f t="shared" ref="BN8:BO8" si="13">YEAR(BN7)</f>
        <v>2022</v>
      </c>
      <c r="BO8" s="59">
        <f t="shared" si="13"/>
        <v>2022</v>
      </c>
      <c r="BP8" s="59">
        <f t="shared" ref="BP8:BQ8" si="14">YEAR(BP7)</f>
        <v>2022</v>
      </c>
      <c r="BQ8" s="59">
        <f t="shared" si="14"/>
        <v>2023</v>
      </c>
      <c r="BR8" s="59">
        <f t="shared" ref="BR8:BS8" si="15">YEAR(BR7)</f>
        <v>2023</v>
      </c>
      <c r="BS8" s="59">
        <f t="shared" si="15"/>
        <v>2023</v>
      </c>
      <c r="BT8" s="59">
        <f t="shared" ref="BT8" si="16">YEAR(BT7)</f>
        <v>2023</v>
      </c>
      <c r="BU8" s="59">
        <f t="shared" ref="BU8" si="17">YEAR(BU7)</f>
        <v>2023</v>
      </c>
      <c r="BV8" s="59">
        <f t="shared" ref="BV8" si="18">YEAR(BV7)</f>
        <v>2023</v>
      </c>
      <c r="BW8" s="59">
        <f t="shared" ref="BW8:BX8" si="19">YEAR(BW7)</f>
        <v>2023</v>
      </c>
      <c r="BX8" s="59">
        <f t="shared" si="19"/>
        <v>2023</v>
      </c>
      <c r="BY8" s="59">
        <f t="shared" ref="BY8:BZ8" si="20">YEAR(BY7)</f>
        <v>2023</v>
      </c>
      <c r="BZ8" s="59">
        <f t="shared" si="20"/>
        <v>2023</v>
      </c>
      <c r="CA8" s="59">
        <f t="shared" ref="CA8:CB8" si="21">YEAR(CA7)</f>
        <v>2023</v>
      </c>
      <c r="CB8" s="59">
        <f t="shared" si="21"/>
        <v>2023</v>
      </c>
      <c r="CC8" s="59">
        <f t="shared" ref="CC8:CD8" si="22">YEAR(CC7)</f>
        <v>2024</v>
      </c>
      <c r="CD8" s="59">
        <f t="shared" si="22"/>
        <v>2024</v>
      </c>
      <c r="CE8" s="59">
        <f t="shared" ref="CE8:CF8" si="23">YEAR(CE7)</f>
        <v>2024</v>
      </c>
      <c r="CF8" s="59">
        <f t="shared" si="23"/>
        <v>2024</v>
      </c>
      <c r="CG8" s="59">
        <f t="shared" ref="CG8:CH8" si="24">YEAR(CG7)</f>
        <v>2024</v>
      </c>
      <c r="CH8" s="59">
        <f t="shared" si="24"/>
        <v>2024</v>
      </c>
      <c r="CI8" s="59">
        <f t="shared" ref="CI8:CJ8" si="25">YEAR(CI7)</f>
        <v>2024</v>
      </c>
      <c r="CJ8" s="59">
        <f t="shared" si="25"/>
        <v>2024</v>
      </c>
      <c r="CK8" s="59">
        <f t="shared" ref="CK8:CL8" si="26">YEAR(CK7)</f>
        <v>2024</v>
      </c>
      <c r="CL8" s="59">
        <f t="shared" si="26"/>
        <v>2024</v>
      </c>
      <c r="CM8" s="59">
        <f t="shared" ref="CM8:CN8" si="27">YEAR(CM7)</f>
        <v>2024</v>
      </c>
      <c r="CN8" s="59">
        <f t="shared" si="27"/>
        <v>2024</v>
      </c>
      <c r="CO8" s="59">
        <f t="shared" ref="CO8:CP8" si="28">YEAR(CO7)</f>
        <v>2025</v>
      </c>
      <c r="CP8" s="59">
        <f t="shared" si="28"/>
        <v>2025</v>
      </c>
      <c r="CQ8" s="59">
        <f t="shared" ref="CQ8:CR8" si="29">YEAR(CQ7)</f>
        <v>2025</v>
      </c>
      <c r="CR8" s="59">
        <f t="shared" si="29"/>
        <v>2025</v>
      </c>
      <c r="CS8" s="59">
        <f t="shared" ref="CS8:CT8" si="30">YEAR(CS7)</f>
        <v>2025</v>
      </c>
      <c r="CT8" s="59">
        <f t="shared" si="30"/>
        <v>2025</v>
      </c>
      <c r="CU8" s="59">
        <f t="shared" ref="CU8:CV8" si="31">YEAR(CU7)</f>
        <v>2025</v>
      </c>
      <c r="CV8" s="59">
        <f t="shared" si="31"/>
        <v>2025</v>
      </c>
      <c r="CW8" s="59">
        <f t="shared" ref="CW8:CX8" si="32">YEAR(CW7)</f>
        <v>2025</v>
      </c>
      <c r="CX8" s="59">
        <f t="shared" si="32"/>
        <v>2025</v>
      </c>
      <c r="CY8" s="59">
        <f t="shared" ref="CY8:CZ8" si="33">YEAR(CY7)</f>
        <v>2025</v>
      </c>
      <c r="CZ8" s="59">
        <f t="shared" si="33"/>
        <v>2025</v>
      </c>
      <c r="DA8" s="59">
        <f t="shared" ref="DA8:DB8" si="34">YEAR(DA7)</f>
        <v>2026</v>
      </c>
      <c r="DB8" s="59">
        <f t="shared" si="34"/>
        <v>2026</v>
      </c>
      <c r="DC8" s="59">
        <f t="shared" ref="DC8:DD8" si="35">YEAR(DC7)</f>
        <v>2026</v>
      </c>
      <c r="DD8" s="59">
        <f t="shared" si="35"/>
        <v>2026</v>
      </c>
      <c r="DF8" s="7"/>
      <c r="DH8" s="7"/>
    </row>
    <row r="9" spans="2:113"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F9" s="7"/>
      <c r="DH9" s="7"/>
    </row>
    <row r="10" spans="2:113" ht="17.45" customHeight="1">
      <c r="B10" s="31" t="s">
        <v>61</v>
      </c>
      <c r="C10" s="10"/>
      <c r="D10" s="10"/>
      <c r="E10" s="10"/>
      <c r="F10" s="58"/>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F10" s="10"/>
      <c r="DG10" s="10"/>
      <c r="DH10" s="10"/>
    </row>
    <row r="11" spans="2:113" ht="17.45" customHeight="1">
      <c r="B11" s="38" t="s">
        <v>57</v>
      </c>
      <c r="C11" s="39"/>
      <c r="D11" s="39"/>
      <c r="E11" s="39"/>
      <c r="F11" s="39"/>
      <c r="I11" s="41">
        <v>651571.56900000002</v>
      </c>
      <c r="J11" s="41">
        <v>365595.88799999998</v>
      </c>
      <c r="K11" s="41">
        <v>360924.57299999997</v>
      </c>
      <c r="L11" s="41">
        <v>368245.38299999997</v>
      </c>
      <c r="M11" s="41">
        <v>349657.413</v>
      </c>
      <c r="N11" s="41">
        <v>355858.14299999998</v>
      </c>
      <c r="O11" s="41">
        <v>343410.62400000001</v>
      </c>
      <c r="P11" s="41">
        <v>334150.06800000003</v>
      </c>
      <c r="Q11" s="41">
        <v>341737.97099999996</v>
      </c>
      <c r="R11" s="41">
        <v>334157.61599999998</v>
      </c>
      <c r="S11" s="41">
        <v>324622.28999999998</v>
      </c>
      <c r="T11" s="41">
        <v>311694.06</v>
      </c>
      <c r="U11" s="41">
        <v>640633.16099999996</v>
      </c>
      <c r="V11" s="41">
        <v>386897.25299999997</v>
      </c>
      <c r="W11" s="41">
        <v>379840.27499999997</v>
      </c>
      <c r="X11" s="41">
        <v>680178.38100000017</v>
      </c>
      <c r="Y11" s="41">
        <v>412630.05599999998</v>
      </c>
      <c r="Z11" s="41">
        <v>383188.32</v>
      </c>
      <c r="AA11" s="41">
        <v>388203.51300000004</v>
      </c>
      <c r="AB11" s="41">
        <v>383610.89700000006</v>
      </c>
      <c r="AC11" s="41">
        <v>391695.52499999997</v>
      </c>
      <c r="AD11" s="41">
        <v>401336.48099999991</v>
      </c>
      <c r="AE11" s="41">
        <v>380409.67499999999</v>
      </c>
      <c r="AF11" s="41">
        <v>380311.26299999998</v>
      </c>
      <c r="AG11" s="41">
        <v>640623.34500000009</v>
      </c>
      <c r="AH11" s="41">
        <v>396340.06199999992</v>
      </c>
      <c r="AI11" s="41">
        <v>339708.80699999997</v>
      </c>
      <c r="AJ11" s="41">
        <v>356.02800000000059</v>
      </c>
      <c r="AK11" s="41">
        <v>51874.713000000003</v>
      </c>
      <c r="AL11" s="41">
        <v>22549.013999999996</v>
      </c>
      <c r="AM11" s="41">
        <v>69492.114000000001</v>
      </c>
      <c r="AN11" s="41">
        <v>110433.06900000003</v>
      </c>
      <c r="AO11" s="41">
        <v>170253.30299999999</v>
      </c>
      <c r="AP11" s="41">
        <v>218693.56200000001</v>
      </c>
      <c r="AQ11" s="41">
        <v>225421.272</v>
      </c>
      <c r="AR11" s="41">
        <v>286456.47000000003</v>
      </c>
      <c r="AS11" s="41">
        <v>419499.04500000004</v>
      </c>
      <c r="AT11" s="41">
        <v>264991.14900000003</v>
      </c>
      <c r="AU11" s="41">
        <v>271529.51699999993</v>
      </c>
      <c r="AV11" s="41">
        <v>101012.61900000001</v>
      </c>
      <c r="AW11" s="41">
        <v>155021.17799999999</v>
      </c>
      <c r="AX11" s="41">
        <v>294155.63099999999</v>
      </c>
      <c r="AY11" s="41">
        <v>273765.85800000001</v>
      </c>
      <c r="AZ11" s="41">
        <v>325545.78299999994</v>
      </c>
      <c r="BA11" s="41">
        <v>294153.71700000006</v>
      </c>
      <c r="BB11" s="41">
        <v>335441.33999999991</v>
      </c>
      <c r="BC11" s="41">
        <v>299882.24400000001</v>
      </c>
      <c r="BD11" s="41">
        <v>325098.28799999983</v>
      </c>
      <c r="BE11" s="41">
        <v>383113.61699999956</v>
      </c>
      <c r="BF11" s="41">
        <v>405045.315</v>
      </c>
      <c r="BG11" s="41">
        <v>346400.93699999992</v>
      </c>
      <c r="BH11" s="41">
        <v>346258.89899999986</v>
      </c>
      <c r="BI11" s="41">
        <v>369780.82199999999</v>
      </c>
      <c r="BJ11" s="41">
        <v>369313.57199999993</v>
      </c>
      <c r="BK11" s="41">
        <v>440326.32899999997</v>
      </c>
      <c r="BL11" s="41">
        <v>376643.54699999979</v>
      </c>
      <c r="BM11" s="41">
        <v>418181.46599999984</v>
      </c>
      <c r="BN11" s="41">
        <v>448983.0929999997</v>
      </c>
      <c r="BO11" s="41">
        <v>425894.39999999985</v>
      </c>
      <c r="BP11" s="41">
        <v>446728.40399999992</v>
      </c>
      <c r="BQ11" s="41">
        <v>615982.8960000003</v>
      </c>
      <c r="BR11" s="41">
        <v>396615.11100000003</v>
      </c>
      <c r="BS11" s="41">
        <v>481588.76400000008</v>
      </c>
      <c r="BT11" s="41">
        <v>404631.07500000001</v>
      </c>
      <c r="BU11" s="41">
        <v>403705.761</v>
      </c>
      <c r="BV11" s="41">
        <v>413349.58199999988</v>
      </c>
      <c r="BW11" s="41">
        <v>402761.88899999997</v>
      </c>
      <c r="BX11" s="41">
        <v>409483.20900000015</v>
      </c>
      <c r="BY11" s="41">
        <v>408635.77500000014</v>
      </c>
      <c r="BZ11" s="41">
        <v>427221.53100000013</v>
      </c>
      <c r="CA11" s="41">
        <v>424581.43800000002</v>
      </c>
      <c r="CB11" s="41">
        <v>398348.57700000011</v>
      </c>
      <c r="CC11" s="41">
        <v>613271.4720000003</v>
      </c>
      <c r="CD11" s="41">
        <v>370768.05300000013</v>
      </c>
      <c r="CE11" s="41">
        <v>340946.32200000022</v>
      </c>
      <c r="CF11" s="41">
        <v>440872.40100000001</v>
      </c>
      <c r="CG11" s="41">
        <v>379331.08800000011</v>
      </c>
      <c r="CH11" s="41">
        <v>358231.91100000014</v>
      </c>
      <c r="CI11" s="41">
        <v>361493.17800000013</v>
      </c>
      <c r="CJ11" s="41">
        <v>346001.39400000015</v>
      </c>
      <c r="CK11" s="41">
        <v>378261.6</v>
      </c>
      <c r="CL11" s="41">
        <v>398214</v>
      </c>
      <c r="CM11" s="41">
        <v>371355.89999999997</v>
      </c>
      <c r="CN11" s="41">
        <v>390214.50299999997</v>
      </c>
      <c r="CO11" s="41">
        <v>596411.1</v>
      </c>
      <c r="CP11" s="41">
        <v>458679.3</v>
      </c>
      <c r="CQ11" s="41">
        <v>428710.8</v>
      </c>
      <c r="CR11" s="41">
        <v>417244.2</v>
      </c>
      <c r="CS11" s="41">
        <v>430830</v>
      </c>
      <c r="CT11" s="41">
        <v>440059.8</v>
      </c>
      <c r="CU11" s="41">
        <v>442590.3</v>
      </c>
      <c r="CV11" s="41">
        <v>404606.37599999999</v>
      </c>
      <c r="CW11" s="41">
        <v>446441.337</v>
      </c>
      <c r="CX11" s="41">
        <v>370737.03900000005</v>
      </c>
      <c r="CY11" s="41">
        <v>371349.39</v>
      </c>
      <c r="CZ11" s="41">
        <v>437081.85599999997</v>
      </c>
      <c r="DA11" s="41">
        <v>597609.45600000001</v>
      </c>
      <c r="DB11" s="41">
        <v>424234.56900000008</v>
      </c>
      <c r="DC11" s="41">
        <v>409357.97399999999</v>
      </c>
      <c r="DD11" s="41">
        <v>389605.12200000003</v>
      </c>
      <c r="DF11" s="41">
        <f t="shared" ref="DF11:DF24" si="36">SUMIFS($H11:$DE11,$H$8:$DE$8,$DF$7)</f>
        <v>1820807.121</v>
      </c>
      <c r="DG11" s="26"/>
      <c r="DH11" s="41">
        <f t="shared" ref="DH11:DH24" ca="1" si="37">SUM(OFFSET($B11,0,COLUMN($CO$7)-2,1,MONTH(MAX($H$7:$DE$7))))</f>
        <v>1901045.4</v>
      </c>
    </row>
    <row r="12" spans="2:113" ht="17.45" customHeight="1">
      <c r="B12" s="38" t="s">
        <v>58</v>
      </c>
      <c r="C12" s="39"/>
      <c r="D12" s="39"/>
      <c r="E12" s="39"/>
      <c r="F12" s="39"/>
      <c r="I12" s="41">
        <v>84230.195999999996</v>
      </c>
      <c r="J12" s="41">
        <v>35479.116000000002</v>
      </c>
      <c r="K12" s="41">
        <v>25494.012000000002</v>
      </c>
      <c r="L12" s="41">
        <v>44446.460999999996</v>
      </c>
      <c r="M12" s="41">
        <v>31785.921000000002</v>
      </c>
      <c r="N12" s="41">
        <v>36488.345999999998</v>
      </c>
      <c r="O12" s="41">
        <v>22496.093999999997</v>
      </c>
      <c r="P12" s="41">
        <v>30350.946</v>
      </c>
      <c r="Q12" s="41">
        <v>32992.587</v>
      </c>
      <c r="R12" s="41">
        <v>22748.34</v>
      </c>
      <c r="S12" s="41">
        <v>30559.514999999999</v>
      </c>
      <c r="T12" s="41">
        <v>42573.755999999994</v>
      </c>
      <c r="U12" s="41">
        <v>89607.432000000001</v>
      </c>
      <c r="V12" s="41">
        <v>35481.432000000001</v>
      </c>
      <c r="W12" s="41">
        <v>22013.91</v>
      </c>
      <c r="X12" s="41">
        <v>34510.163999999997</v>
      </c>
      <c r="Y12" s="41">
        <v>44629.77</v>
      </c>
      <c r="Z12" s="41">
        <v>53187.368999999999</v>
      </c>
      <c r="AA12" s="41">
        <v>39562.079999999994</v>
      </c>
      <c r="AB12" s="41">
        <v>43921.401000000005</v>
      </c>
      <c r="AC12" s="41">
        <v>33933.239999999983</v>
      </c>
      <c r="AD12" s="41">
        <v>29297.547000000002</v>
      </c>
      <c r="AE12" s="41">
        <v>45636.62999999999</v>
      </c>
      <c r="AF12" s="41">
        <v>54345.369000000013</v>
      </c>
      <c r="AG12" s="41">
        <v>106526.62499999999</v>
      </c>
      <c r="AH12" s="41">
        <v>51524.838000000003</v>
      </c>
      <c r="AI12" s="41">
        <v>25662.324000000001</v>
      </c>
      <c r="AJ12" s="41">
        <v>0</v>
      </c>
      <c r="AK12" s="41">
        <v>7775.2109999999993</v>
      </c>
      <c r="AL12" s="41">
        <v>8876.1720000000005</v>
      </c>
      <c r="AM12" s="41">
        <v>10147.749</v>
      </c>
      <c r="AN12" s="41">
        <v>9496.5839999999989</v>
      </c>
      <c r="AO12" s="41">
        <v>14306.387999999999</v>
      </c>
      <c r="AP12" s="41">
        <v>14984.037</v>
      </c>
      <c r="AQ12" s="41">
        <v>23892.030000000002</v>
      </c>
      <c r="AR12" s="41">
        <v>24633.593999999997</v>
      </c>
      <c r="AS12" s="41">
        <v>26527.817999999999</v>
      </c>
      <c r="AT12" s="41">
        <v>6685.3499999999995</v>
      </c>
      <c r="AU12" s="41">
        <v>8002.1039999999994</v>
      </c>
      <c r="AV12" s="41">
        <v>0</v>
      </c>
      <c r="AW12" s="41">
        <v>8624.3369999999995</v>
      </c>
      <c r="AX12" s="41">
        <v>16828.248</v>
      </c>
      <c r="AY12" s="41">
        <v>34759.194000000003</v>
      </c>
      <c r="AZ12" s="41">
        <v>20742.825000000001</v>
      </c>
      <c r="BA12" s="41">
        <v>20747.843999999997</v>
      </c>
      <c r="BB12" s="41">
        <v>23426.409</v>
      </c>
      <c r="BC12" s="41">
        <v>50580.776999999995</v>
      </c>
      <c r="BD12" s="41">
        <v>52358.765999999996</v>
      </c>
      <c r="BE12" s="41">
        <v>139250.08799999999</v>
      </c>
      <c r="BF12" s="41">
        <v>52130.901000000013</v>
      </c>
      <c r="BG12" s="41">
        <v>24353.385000000002</v>
      </c>
      <c r="BH12" s="41">
        <v>52474.700999999994</v>
      </c>
      <c r="BI12" s="41">
        <v>77266.622999999992</v>
      </c>
      <c r="BJ12" s="41">
        <v>83677.787999999986</v>
      </c>
      <c r="BK12" s="41">
        <v>51185.750999999997</v>
      </c>
      <c r="BL12" s="41">
        <v>80066.042999999991</v>
      </c>
      <c r="BM12" s="41">
        <v>58507.701000000023</v>
      </c>
      <c r="BN12" s="41">
        <v>60156.648000000008</v>
      </c>
      <c r="BO12" s="41">
        <v>50055.002999999982</v>
      </c>
      <c r="BP12" s="41">
        <v>50508.48000000001</v>
      </c>
      <c r="BQ12" s="41">
        <v>104678.19299999998</v>
      </c>
      <c r="BR12" s="41">
        <v>41021.361000000004</v>
      </c>
      <c r="BS12" s="41">
        <v>30947.300999999992</v>
      </c>
      <c r="BT12" s="41">
        <v>44809.907999999996</v>
      </c>
      <c r="BU12" s="41">
        <v>57637.094999999987</v>
      </c>
      <c r="BV12" s="41">
        <v>72124.616999999998</v>
      </c>
      <c r="BW12" s="41">
        <v>61368.017999999989</v>
      </c>
      <c r="BX12" s="41">
        <v>95299.115999999995</v>
      </c>
      <c r="BY12" s="41">
        <v>47957.045999999995</v>
      </c>
      <c r="BZ12" s="41">
        <v>42971.393999999993</v>
      </c>
      <c r="CA12" s="41">
        <v>46497.156000000003</v>
      </c>
      <c r="CB12" s="41">
        <v>64018.956000000006</v>
      </c>
      <c r="CC12" s="41">
        <v>114439.96200000001</v>
      </c>
      <c r="CD12" s="41">
        <v>52264.944000000003</v>
      </c>
      <c r="CE12" s="41">
        <v>38629.311000000002</v>
      </c>
      <c r="CF12" s="41">
        <v>53952.138000000006</v>
      </c>
      <c r="CG12" s="41">
        <v>35122.043999999994</v>
      </c>
      <c r="CH12" s="41">
        <v>47657.087999999996</v>
      </c>
      <c r="CI12" s="41">
        <v>61583.798999999992</v>
      </c>
      <c r="CJ12" s="41">
        <v>71297.756999999983</v>
      </c>
      <c r="CK12" s="41">
        <v>45783</v>
      </c>
      <c r="CL12" s="41">
        <v>30853.199999999997</v>
      </c>
      <c r="CM12" s="41">
        <v>39200.699999999997</v>
      </c>
      <c r="CN12" s="41">
        <v>56088</v>
      </c>
      <c r="CO12" s="41">
        <v>86260.5</v>
      </c>
      <c r="CP12" s="41">
        <v>38611.5</v>
      </c>
      <c r="CQ12" s="41">
        <v>36694.799999999996</v>
      </c>
      <c r="CR12" s="41">
        <v>36967.199999999997</v>
      </c>
      <c r="CS12" s="41">
        <v>48572.1</v>
      </c>
      <c r="CT12" s="41">
        <v>55903.5</v>
      </c>
      <c r="CU12" s="41">
        <v>40305.299999999996</v>
      </c>
      <c r="CV12" s="41">
        <v>46355.169000000002</v>
      </c>
      <c r="CW12" s="41">
        <v>42880.301999999996</v>
      </c>
      <c r="CX12" s="41">
        <v>39179.978999999992</v>
      </c>
      <c r="CY12" s="41">
        <v>46429.137000000002</v>
      </c>
      <c r="CZ12" s="41">
        <v>50538.086999999992</v>
      </c>
      <c r="DA12" s="41">
        <v>61541.030999999995</v>
      </c>
      <c r="DB12" s="41">
        <v>43454.349000000002</v>
      </c>
      <c r="DC12" s="41">
        <v>37573.008000000002</v>
      </c>
      <c r="DD12" s="41">
        <v>49984.835999999996</v>
      </c>
      <c r="DE12" s="26"/>
      <c r="DF12" s="41">
        <f t="shared" si="36"/>
        <v>192553.22399999999</v>
      </c>
      <c r="DG12" s="26"/>
      <c r="DH12" s="41">
        <f t="shared" ca="1" si="37"/>
        <v>198534</v>
      </c>
    </row>
    <row r="13" spans="2:113" ht="17.45" customHeight="1">
      <c r="B13" s="38" t="s">
        <v>70</v>
      </c>
      <c r="C13" s="39"/>
      <c r="D13" s="39"/>
      <c r="E13" s="39"/>
      <c r="F13" s="39"/>
      <c r="I13" s="41">
        <v>70940.372999999992</v>
      </c>
      <c r="J13" s="41">
        <v>72891.824999999997</v>
      </c>
      <c r="K13" s="41">
        <v>81698.711999999985</v>
      </c>
      <c r="L13" s="41">
        <v>79803.107999999993</v>
      </c>
      <c r="M13" s="41">
        <v>94703.369999999981</v>
      </c>
      <c r="N13" s="41">
        <v>82982.168999999994</v>
      </c>
      <c r="O13" s="41">
        <v>77589.014999999999</v>
      </c>
      <c r="P13" s="41">
        <v>89358.131999999998</v>
      </c>
      <c r="Q13" s="41">
        <v>106014.14700000001</v>
      </c>
      <c r="R13" s="41">
        <v>102344.448</v>
      </c>
      <c r="S13" s="41">
        <v>111018.96900000001</v>
      </c>
      <c r="T13" s="41">
        <v>131410.00499999998</v>
      </c>
      <c r="U13" s="41">
        <v>91492.037999999986</v>
      </c>
      <c r="V13" s="41">
        <v>93418.250999999989</v>
      </c>
      <c r="W13" s="41">
        <v>91319.987999999998</v>
      </c>
      <c r="X13" s="41">
        <v>88403.706000000006</v>
      </c>
      <c r="Y13" s="41">
        <v>104473.41</v>
      </c>
      <c r="Z13" s="41">
        <v>87444.599999999991</v>
      </c>
      <c r="AA13" s="41">
        <v>90953.085000000021</v>
      </c>
      <c r="AB13" s="41">
        <v>91392.947999999989</v>
      </c>
      <c r="AC13" s="41">
        <v>92715.96</v>
      </c>
      <c r="AD13" s="41">
        <v>104867.01</v>
      </c>
      <c r="AE13" s="41">
        <v>109792.55099999999</v>
      </c>
      <c r="AF13" s="41">
        <v>143781.378</v>
      </c>
      <c r="AG13" s="41">
        <v>76615.728000000003</v>
      </c>
      <c r="AH13" s="41">
        <v>97741.23</v>
      </c>
      <c r="AI13" s="41">
        <v>91813.224000000002</v>
      </c>
      <c r="AJ13" s="41">
        <v>22480.253999999997</v>
      </c>
      <c r="AK13" s="41">
        <v>23967.212999999996</v>
      </c>
      <c r="AL13" s="41">
        <v>22235.735999999997</v>
      </c>
      <c r="AM13" s="41">
        <v>23582.456999999999</v>
      </c>
      <c r="AN13" s="41">
        <v>68471.702999999994</v>
      </c>
      <c r="AO13" s="41">
        <v>50270.834999999999</v>
      </c>
      <c r="AP13" s="41">
        <v>67790.870999999999</v>
      </c>
      <c r="AQ13" s="41">
        <v>81490.442999999999</v>
      </c>
      <c r="AR13" s="41">
        <v>102164.60700000002</v>
      </c>
      <c r="AS13" s="41">
        <v>77836.902000000002</v>
      </c>
      <c r="AT13" s="41">
        <v>73620.362999999998</v>
      </c>
      <c r="AU13" s="41">
        <v>60617.324999999997</v>
      </c>
      <c r="AV13" s="41">
        <v>41784.260999999999</v>
      </c>
      <c r="AW13" s="41">
        <v>88664.403000000006</v>
      </c>
      <c r="AX13" s="41">
        <v>74457.233999999997</v>
      </c>
      <c r="AY13" s="41">
        <v>77137.880999999994</v>
      </c>
      <c r="AZ13" s="41">
        <v>107310.34199999999</v>
      </c>
      <c r="BA13" s="41">
        <v>128468.856</v>
      </c>
      <c r="BB13" s="41">
        <v>128015.007</v>
      </c>
      <c r="BC13" s="41">
        <v>128101.92899999999</v>
      </c>
      <c r="BD13" s="41">
        <v>132287.71799999996</v>
      </c>
      <c r="BE13" s="41">
        <v>111122.63399999999</v>
      </c>
      <c r="BF13" s="41">
        <v>110010.79199999999</v>
      </c>
      <c r="BG13" s="41">
        <v>116696.32199999997</v>
      </c>
      <c r="BH13" s="41">
        <v>139374.747</v>
      </c>
      <c r="BI13" s="41">
        <v>116801.90399999999</v>
      </c>
      <c r="BJ13" s="41">
        <v>86033.796000000002</v>
      </c>
      <c r="BK13" s="41">
        <v>74297.630999999979</v>
      </c>
      <c r="BL13" s="41">
        <v>105034.11</v>
      </c>
      <c r="BM13" s="41">
        <v>88121.063999999998</v>
      </c>
      <c r="BN13" s="41">
        <v>77503.745999999985</v>
      </c>
      <c r="BO13" s="41">
        <v>109668.21599999999</v>
      </c>
      <c r="BP13" s="41">
        <v>123372.30900000001</v>
      </c>
      <c r="BQ13" s="41">
        <v>78665.835000000006</v>
      </c>
      <c r="BR13" s="41">
        <v>74584.185000000012</v>
      </c>
      <c r="BS13" s="41">
        <v>76443.546000000002</v>
      </c>
      <c r="BT13" s="41">
        <v>72187.884000000005</v>
      </c>
      <c r="BU13" s="41">
        <v>76883.943000000014</v>
      </c>
      <c r="BV13" s="41">
        <v>70095.813000000009</v>
      </c>
      <c r="BW13" s="41">
        <v>69588.186000000002</v>
      </c>
      <c r="BX13" s="41">
        <v>74302.509000000005</v>
      </c>
      <c r="BY13" s="41">
        <v>63155.15400000001</v>
      </c>
      <c r="BZ13" s="41">
        <v>76175.28300000001</v>
      </c>
      <c r="CA13" s="41">
        <v>79430.67300000001</v>
      </c>
      <c r="CB13" s="41">
        <v>95016.063000000009</v>
      </c>
      <c r="CC13" s="41">
        <v>70620.666000000012</v>
      </c>
      <c r="CD13" s="41">
        <v>83535.752999999997</v>
      </c>
      <c r="CE13" s="41">
        <v>75272.613000000012</v>
      </c>
      <c r="CF13" s="41">
        <v>68485.89</v>
      </c>
      <c r="CG13" s="41">
        <v>85036.136999999988</v>
      </c>
      <c r="CH13" s="41">
        <v>78995.012999999992</v>
      </c>
      <c r="CI13" s="41">
        <v>76429.89</v>
      </c>
      <c r="CJ13" s="41">
        <v>81688.823999999979</v>
      </c>
      <c r="CK13" s="41">
        <v>82134.599999999991</v>
      </c>
      <c r="CL13" s="41">
        <v>96781.8</v>
      </c>
      <c r="CM13" s="41">
        <v>103873.5</v>
      </c>
      <c r="CN13" s="41">
        <v>124843.79999999999</v>
      </c>
      <c r="CO13" s="41">
        <v>134376.6</v>
      </c>
      <c r="CP13" s="41">
        <v>97098.3</v>
      </c>
      <c r="CQ13" s="41">
        <v>71229</v>
      </c>
      <c r="CR13" s="41">
        <v>74763.599999999991</v>
      </c>
      <c r="CS13" s="41">
        <v>81894.899999999994</v>
      </c>
      <c r="CT13" s="41">
        <v>77641.2</v>
      </c>
      <c r="CU13" s="41">
        <v>80910.599999999991</v>
      </c>
      <c r="CV13" s="41">
        <v>78104.123999999996</v>
      </c>
      <c r="CW13" s="41">
        <v>69894.141000000003</v>
      </c>
      <c r="CX13" s="41">
        <v>67049.429999999993</v>
      </c>
      <c r="CY13" s="41">
        <v>73773.606000000014</v>
      </c>
      <c r="CZ13" s="41">
        <v>90719.967000000004</v>
      </c>
      <c r="DA13" s="41">
        <v>88811.74500000001</v>
      </c>
      <c r="DB13" s="41">
        <v>54741.32999999998</v>
      </c>
      <c r="DC13" s="41">
        <v>72597.09</v>
      </c>
      <c r="DD13" s="41">
        <v>41001.848999999995</v>
      </c>
      <c r="DE13" s="26"/>
      <c r="DF13" s="41">
        <f t="shared" si="36"/>
        <v>257152.01399999997</v>
      </c>
      <c r="DG13" s="26"/>
      <c r="DH13" s="41">
        <f t="shared" ca="1" si="37"/>
        <v>377467.5</v>
      </c>
    </row>
    <row r="14" spans="2:113" ht="17.45" customHeight="1">
      <c r="B14" s="38" t="s">
        <v>23</v>
      </c>
      <c r="C14" s="39"/>
      <c r="D14" s="39"/>
      <c r="E14" s="39"/>
      <c r="F14" s="39"/>
      <c r="I14" s="41">
        <v>23266.005000000001</v>
      </c>
      <c r="J14" s="41">
        <v>34214.561999999991</v>
      </c>
      <c r="K14" s="41">
        <v>-3774.4199999999996</v>
      </c>
      <c r="L14" s="41">
        <v>6942.7680000000009</v>
      </c>
      <c r="M14" s="41">
        <v>6884.706000000001</v>
      </c>
      <c r="N14" s="41">
        <v>5495.8829999999998</v>
      </c>
      <c r="O14" s="41">
        <v>1455.2789999999998</v>
      </c>
      <c r="P14" s="41">
        <v>150538.07399999999</v>
      </c>
      <c r="Q14" s="41">
        <v>17502.965999999993</v>
      </c>
      <c r="R14" s="41">
        <v>9527.1899999999987</v>
      </c>
      <c r="S14" s="41">
        <v>-10373.057999999997</v>
      </c>
      <c r="T14" s="41">
        <v>62707.646999999997</v>
      </c>
      <c r="U14" s="41">
        <v>3768.5789999999997</v>
      </c>
      <c r="V14" s="41">
        <v>13957.826999999999</v>
      </c>
      <c r="W14" s="41">
        <v>6063.2969999999996</v>
      </c>
      <c r="X14" s="41">
        <v>107536.077</v>
      </c>
      <c r="Y14" s="41">
        <v>7212.03</v>
      </c>
      <c r="Z14" s="41">
        <v>6316.0199999999995</v>
      </c>
      <c r="AA14" s="41">
        <v>8131.1369999999997</v>
      </c>
      <c r="AB14" s="41">
        <v>17839.575000000001</v>
      </c>
      <c r="AC14" s="41">
        <v>2946.348</v>
      </c>
      <c r="AD14" s="41">
        <v>7590.1769999999997</v>
      </c>
      <c r="AE14" s="41">
        <v>15324.75</v>
      </c>
      <c r="AF14" s="41">
        <v>8766.6509999999998</v>
      </c>
      <c r="AG14" s="41">
        <v>3784.8899999999994</v>
      </c>
      <c r="AH14" s="41">
        <v>87391.658999999985</v>
      </c>
      <c r="AI14" s="41">
        <v>114692.47199999999</v>
      </c>
      <c r="AJ14" s="41">
        <v>639.98099999999999</v>
      </c>
      <c r="AK14" s="41">
        <v>460.38599999999997</v>
      </c>
      <c r="AL14" s="41">
        <v>0</v>
      </c>
      <c r="AM14" s="41">
        <v>2572.7040000000002</v>
      </c>
      <c r="AN14" s="41">
        <v>303.05700000000002</v>
      </c>
      <c r="AO14" s="41">
        <v>438.85199999999998</v>
      </c>
      <c r="AP14" s="41">
        <v>267.91499999999996</v>
      </c>
      <c r="AQ14" s="41">
        <v>2842.944</v>
      </c>
      <c r="AR14" s="41">
        <v>1778.3999999999999</v>
      </c>
      <c r="AS14" s="41">
        <v>340.37399999999997</v>
      </c>
      <c r="AT14" s="41">
        <v>1481.9159999999999</v>
      </c>
      <c r="AU14" s="41">
        <v>708.34500000000003</v>
      </c>
      <c r="AV14" s="41">
        <v>1459.326</v>
      </c>
      <c r="AW14" s="41">
        <v>7470.7589999999991</v>
      </c>
      <c r="AX14" s="41">
        <v>1397.82</v>
      </c>
      <c r="AY14" s="41">
        <v>1017.699</v>
      </c>
      <c r="AZ14" s="41">
        <v>2588.5889999999995</v>
      </c>
      <c r="BA14" s="41">
        <v>1174.155</v>
      </c>
      <c r="BB14" s="41">
        <v>9694.3680000000004</v>
      </c>
      <c r="BC14" s="41">
        <v>5416.4220000000005</v>
      </c>
      <c r="BD14" s="41">
        <v>1662.6510000000001</v>
      </c>
      <c r="BE14" s="41">
        <v>709.69799999999884</v>
      </c>
      <c r="BF14" s="41">
        <v>902.22299999999996</v>
      </c>
      <c r="BG14" s="41">
        <v>19679.297999999995</v>
      </c>
      <c r="BH14" s="41">
        <v>3345.8880000000004</v>
      </c>
      <c r="BI14" s="41">
        <v>7994.7119999999995</v>
      </c>
      <c r="BJ14" s="41">
        <v>2643.1289999999999</v>
      </c>
      <c r="BK14" s="41">
        <v>-3133.7669999999994</v>
      </c>
      <c r="BL14" s="41">
        <v>4600.1940000000004</v>
      </c>
      <c r="BM14" s="41">
        <v>18603.146999999997</v>
      </c>
      <c r="BN14" s="41">
        <v>429.58800000000082</v>
      </c>
      <c r="BO14" s="41">
        <v>3251.4989999999993</v>
      </c>
      <c r="BP14" s="41">
        <v>8114.4989999999998</v>
      </c>
      <c r="BQ14" s="41">
        <v>4551.6959999999999</v>
      </c>
      <c r="BR14" s="41">
        <v>7009.0739999999996</v>
      </c>
      <c r="BS14" s="41">
        <v>10072.116</v>
      </c>
      <c r="BT14" s="41">
        <v>3345.009</v>
      </c>
      <c r="BU14" s="41">
        <v>18943.356</v>
      </c>
      <c r="BV14" s="41">
        <v>3485.2260000000001</v>
      </c>
      <c r="BW14" s="41">
        <v>1634.5679999999998</v>
      </c>
      <c r="BX14" s="41">
        <v>2187.4650000000001</v>
      </c>
      <c r="BY14" s="41">
        <v>26118.686999999998</v>
      </c>
      <c r="BZ14" s="41">
        <v>23338.467000000001</v>
      </c>
      <c r="CA14" s="41">
        <v>3371.2169999999996</v>
      </c>
      <c r="CB14" s="41">
        <v>10297.455</v>
      </c>
      <c r="CC14" s="41">
        <v>1797.8579999999999</v>
      </c>
      <c r="CD14" s="41">
        <v>1516.8570000000002</v>
      </c>
      <c r="CE14" s="41">
        <v>9865.7549999999992</v>
      </c>
      <c r="CF14" s="41">
        <v>3215.0549999999994</v>
      </c>
      <c r="CG14" s="41">
        <v>190616.58</v>
      </c>
      <c r="CH14" s="41">
        <v>501.99599999999998</v>
      </c>
      <c r="CI14" s="41">
        <v>7966.8149999999996</v>
      </c>
      <c r="CJ14" s="41">
        <v>81.861000000000004</v>
      </c>
      <c r="CK14" s="41">
        <v>781.56</v>
      </c>
      <c r="CL14" s="41">
        <v>3976.9379999999996</v>
      </c>
      <c r="CM14" s="41">
        <v>1514.8139999999664</v>
      </c>
      <c r="CN14" s="41">
        <v>7959.6930000000002</v>
      </c>
      <c r="CO14" s="41">
        <v>2536.7999999999997</v>
      </c>
      <c r="CP14" s="41">
        <v>1387.2</v>
      </c>
      <c r="CQ14" s="41">
        <v>2769.6</v>
      </c>
      <c r="CR14" s="41">
        <v>1244.3999999999999</v>
      </c>
      <c r="CS14" s="41">
        <v>3775.2</v>
      </c>
      <c r="CT14" s="41">
        <v>3548.1</v>
      </c>
      <c r="CU14" s="41">
        <v>2826</v>
      </c>
      <c r="CV14" s="41">
        <v>3889.2060000000001</v>
      </c>
      <c r="CW14" s="41">
        <v>5850.0330000000004</v>
      </c>
      <c r="CX14" s="41">
        <v>2186.8080000000004</v>
      </c>
      <c r="CY14" s="41">
        <v>3033.93</v>
      </c>
      <c r="CZ14" s="41">
        <v>6488.0729999999994</v>
      </c>
      <c r="DA14" s="41">
        <v>389.988</v>
      </c>
      <c r="DB14" s="41">
        <v>2069.277</v>
      </c>
      <c r="DC14" s="41">
        <v>12789.828</v>
      </c>
      <c r="DD14" s="41">
        <v>55242.042000000001</v>
      </c>
      <c r="DE14" s="26"/>
      <c r="DF14" s="41">
        <f t="shared" si="36"/>
        <v>70491.134999999995</v>
      </c>
      <c r="DG14" s="26"/>
      <c r="DH14" s="41">
        <f t="shared" ca="1" si="37"/>
        <v>7938</v>
      </c>
    </row>
    <row r="15" spans="2:113" ht="17.45" customHeight="1">
      <c r="B15" s="27" t="s">
        <v>24</v>
      </c>
      <c r="C15" s="15"/>
      <c r="D15" s="15"/>
      <c r="E15" s="15"/>
      <c r="F15" s="15"/>
      <c r="I15" s="28">
        <f>SUM(I11:I14)</f>
        <v>830008.14300000004</v>
      </c>
      <c r="J15" s="28">
        <f t="shared" ref="J15:BU15" si="38">SUM(J11:J14)</f>
        <v>508181.39099999995</v>
      </c>
      <c r="K15" s="28">
        <f t="shared" si="38"/>
        <v>464342.87699999998</v>
      </c>
      <c r="L15" s="28">
        <f t="shared" si="38"/>
        <v>499437.72</v>
      </c>
      <c r="M15" s="28">
        <f t="shared" si="38"/>
        <v>483031.41000000003</v>
      </c>
      <c r="N15" s="28">
        <f t="shared" si="38"/>
        <v>480824.54099999997</v>
      </c>
      <c r="O15" s="28">
        <f t="shared" si="38"/>
        <v>444951.01199999999</v>
      </c>
      <c r="P15" s="28">
        <f t="shared" si="38"/>
        <v>604397.22</v>
      </c>
      <c r="Q15" s="28">
        <f t="shared" si="38"/>
        <v>498247.67099999997</v>
      </c>
      <c r="R15" s="28">
        <f t="shared" si="38"/>
        <v>468777.59399999998</v>
      </c>
      <c r="S15" s="28">
        <f t="shared" si="38"/>
        <v>455827.71599999996</v>
      </c>
      <c r="T15" s="28">
        <f t="shared" si="38"/>
        <v>548385.46799999999</v>
      </c>
      <c r="U15" s="28">
        <f t="shared" si="38"/>
        <v>825501.21</v>
      </c>
      <c r="V15" s="28">
        <f t="shared" si="38"/>
        <v>529754.76299999992</v>
      </c>
      <c r="W15" s="28">
        <f t="shared" si="38"/>
        <v>499237.47</v>
      </c>
      <c r="X15" s="28">
        <f t="shared" si="38"/>
        <v>910628.32800000021</v>
      </c>
      <c r="Y15" s="28">
        <f t="shared" si="38"/>
        <v>568945.26600000006</v>
      </c>
      <c r="Z15" s="28">
        <f t="shared" si="38"/>
        <v>530136.30900000001</v>
      </c>
      <c r="AA15" s="28">
        <f t="shared" si="38"/>
        <v>526849.81500000006</v>
      </c>
      <c r="AB15" s="28">
        <f t="shared" si="38"/>
        <v>536764.821</v>
      </c>
      <c r="AC15" s="28">
        <f t="shared" si="38"/>
        <v>521291.07299999997</v>
      </c>
      <c r="AD15" s="28">
        <f t="shared" si="38"/>
        <v>543091.21499999997</v>
      </c>
      <c r="AE15" s="28">
        <f t="shared" si="38"/>
        <v>551163.60600000003</v>
      </c>
      <c r="AF15" s="28">
        <f t="shared" si="38"/>
        <v>587204.66099999996</v>
      </c>
      <c r="AG15" s="28">
        <f t="shared" si="38"/>
        <v>827550.58800000011</v>
      </c>
      <c r="AH15" s="28">
        <f t="shared" si="38"/>
        <v>632997.78899999987</v>
      </c>
      <c r="AI15" s="28">
        <f t="shared" si="38"/>
        <v>571876.82699999993</v>
      </c>
      <c r="AJ15" s="28">
        <f t="shared" si="38"/>
        <v>23476.262999999999</v>
      </c>
      <c r="AK15" s="28">
        <f t="shared" si="38"/>
        <v>84077.522999999986</v>
      </c>
      <c r="AL15" s="28">
        <f t="shared" si="38"/>
        <v>53660.921999999991</v>
      </c>
      <c r="AM15" s="28">
        <f t="shared" si="38"/>
        <v>105795.02399999999</v>
      </c>
      <c r="AN15" s="28">
        <f t="shared" si="38"/>
        <v>188704.41300000003</v>
      </c>
      <c r="AO15" s="28">
        <f t="shared" si="38"/>
        <v>235269.378</v>
      </c>
      <c r="AP15" s="28">
        <f t="shared" si="38"/>
        <v>301736.38500000001</v>
      </c>
      <c r="AQ15" s="28">
        <f t="shared" si="38"/>
        <v>333646.68900000001</v>
      </c>
      <c r="AR15" s="28">
        <f t="shared" si="38"/>
        <v>415033.07100000005</v>
      </c>
      <c r="AS15" s="28">
        <f t="shared" si="38"/>
        <v>524204.13900000002</v>
      </c>
      <c r="AT15" s="28">
        <f t="shared" si="38"/>
        <v>346778.77800000005</v>
      </c>
      <c r="AU15" s="28">
        <f t="shared" si="38"/>
        <v>340857.29099999991</v>
      </c>
      <c r="AV15" s="28">
        <f t="shared" si="38"/>
        <v>144256.20600000001</v>
      </c>
      <c r="AW15" s="28">
        <f t="shared" si="38"/>
        <v>259780.677</v>
      </c>
      <c r="AX15" s="28">
        <f t="shared" si="38"/>
        <v>386838.93300000002</v>
      </c>
      <c r="AY15" s="28">
        <f t="shared" si="38"/>
        <v>386680.63200000004</v>
      </c>
      <c r="AZ15" s="28">
        <f t="shared" si="38"/>
        <v>456187.53899999993</v>
      </c>
      <c r="BA15" s="28">
        <f t="shared" si="38"/>
        <v>444544.57200000004</v>
      </c>
      <c r="BB15" s="28">
        <f t="shared" si="38"/>
        <v>496577.12399999989</v>
      </c>
      <c r="BC15" s="28">
        <f t="shared" si="38"/>
        <v>483981.37200000003</v>
      </c>
      <c r="BD15" s="28">
        <f t="shared" si="38"/>
        <v>511407.42299999978</v>
      </c>
      <c r="BE15" s="28">
        <f t="shared" si="38"/>
        <v>634196.03699999955</v>
      </c>
      <c r="BF15" s="28">
        <f t="shared" si="38"/>
        <v>568089.23100000003</v>
      </c>
      <c r="BG15" s="28">
        <f t="shared" si="38"/>
        <v>507129.94199999992</v>
      </c>
      <c r="BH15" s="28">
        <f t="shared" si="38"/>
        <v>541454.23499999987</v>
      </c>
      <c r="BI15" s="28">
        <f t="shared" si="38"/>
        <v>571844.06099999999</v>
      </c>
      <c r="BJ15" s="28">
        <f t="shared" si="38"/>
        <v>541668.28499999992</v>
      </c>
      <c r="BK15" s="28">
        <f t="shared" si="38"/>
        <v>562675.9439999999</v>
      </c>
      <c r="BL15" s="28">
        <f t="shared" si="38"/>
        <v>566343.89399999985</v>
      </c>
      <c r="BM15" s="28">
        <f t="shared" si="38"/>
        <v>583413.37799999979</v>
      </c>
      <c r="BN15" s="28">
        <f t="shared" si="38"/>
        <v>587073.07499999972</v>
      </c>
      <c r="BO15" s="28">
        <f t="shared" si="38"/>
        <v>588869.11799999978</v>
      </c>
      <c r="BP15" s="28">
        <f t="shared" si="38"/>
        <v>628723.69199999992</v>
      </c>
      <c r="BQ15" s="28">
        <f t="shared" si="38"/>
        <v>803878.62000000023</v>
      </c>
      <c r="BR15" s="28">
        <f t="shared" si="38"/>
        <v>519229.73100000009</v>
      </c>
      <c r="BS15" s="28">
        <f t="shared" si="38"/>
        <v>599051.72700000007</v>
      </c>
      <c r="BT15" s="28">
        <f t="shared" si="38"/>
        <v>524973.87600000005</v>
      </c>
      <c r="BU15" s="28">
        <f t="shared" si="38"/>
        <v>557170.15500000003</v>
      </c>
      <c r="BV15" s="28">
        <f t="shared" ref="BV15:CO15" si="39">SUM(BV11:BV14)</f>
        <v>559055.2379999999</v>
      </c>
      <c r="BW15" s="28">
        <f t="shared" si="39"/>
        <v>535352.66099999996</v>
      </c>
      <c r="BX15" s="28">
        <f t="shared" si="39"/>
        <v>581272.29900000012</v>
      </c>
      <c r="BY15" s="28">
        <f t="shared" si="39"/>
        <v>545866.66200000013</v>
      </c>
      <c r="BZ15" s="28">
        <f t="shared" si="39"/>
        <v>569706.67500000005</v>
      </c>
      <c r="CA15" s="28">
        <f t="shared" si="39"/>
        <v>553880.48399999994</v>
      </c>
      <c r="CB15" s="28">
        <f t="shared" si="39"/>
        <v>567681.05100000009</v>
      </c>
      <c r="CC15" s="28">
        <f t="shared" si="39"/>
        <v>800129.95800000033</v>
      </c>
      <c r="CD15" s="28">
        <f t="shared" si="39"/>
        <v>508085.60700000013</v>
      </c>
      <c r="CE15" s="28">
        <f t="shared" si="39"/>
        <v>464714.00100000022</v>
      </c>
      <c r="CF15" s="28">
        <f t="shared" si="39"/>
        <v>566525.48400000005</v>
      </c>
      <c r="CG15" s="28">
        <f t="shared" si="39"/>
        <v>690105.84900000005</v>
      </c>
      <c r="CH15" s="28">
        <f t="shared" si="39"/>
        <v>485386.00800000009</v>
      </c>
      <c r="CI15" s="28">
        <f t="shared" si="39"/>
        <v>507473.68200000015</v>
      </c>
      <c r="CJ15" s="28">
        <f t="shared" si="39"/>
        <v>499069.83600000007</v>
      </c>
      <c r="CK15" s="28">
        <f t="shared" si="39"/>
        <v>506960.75999999995</v>
      </c>
      <c r="CL15" s="28">
        <f t="shared" si="39"/>
        <v>529825.93799999997</v>
      </c>
      <c r="CM15" s="28">
        <f t="shared" si="39"/>
        <v>515944.91399999993</v>
      </c>
      <c r="CN15" s="28">
        <f t="shared" si="39"/>
        <v>579105.99599999993</v>
      </c>
      <c r="CO15" s="28">
        <f t="shared" si="39"/>
        <v>819585</v>
      </c>
      <c r="CP15" s="28">
        <f t="shared" ref="CP15:CQ15" si="40">SUM(CP11:CP14)</f>
        <v>595776.29999999993</v>
      </c>
      <c r="CQ15" s="28">
        <f t="shared" si="40"/>
        <v>539404.19999999995</v>
      </c>
      <c r="CR15" s="28">
        <f t="shared" ref="CR15:CS15" si="41">SUM(CR11:CR14)</f>
        <v>530219.4</v>
      </c>
      <c r="CS15" s="28">
        <f t="shared" si="41"/>
        <v>565072.19999999995</v>
      </c>
      <c r="CT15" s="28">
        <f t="shared" ref="CT15:CU15" si="42">SUM(CT11:CT14)</f>
        <v>577152.6</v>
      </c>
      <c r="CU15" s="28">
        <f t="shared" si="42"/>
        <v>566632.19999999995</v>
      </c>
      <c r="CV15" s="28">
        <f t="shared" ref="CV15:CW15" si="43">SUM(CV11:CV14)</f>
        <v>532954.875</v>
      </c>
      <c r="CW15" s="28">
        <f t="shared" si="43"/>
        <v>565065.81300000008</v>
      </c>
      <c r="CX15" s="28">
        <f t="shared" ref="CX15:CY15" si="44">SUM(CX11:CX14)</f>
        <v>479153.25600000005</v>
      </c>
      <c r="CY15" s="28">
        <f t="shared" si="44"/>
        <v>494586.06300000002</v>
      </c>
      <c r="CZ15" s="28">
        <f t="shared" ref="CZ15:DA15" si="45">SUM(CZ11:CZ14)</f>
        <v>584827.98299999989</v>
      </c>
      <c r="DA15" s="28">
        <f t="shared" si="45"/>
        <v>748352.22</v>
      </c>
      <c r="DB15" s="28">
        <f t="shared" ref="DB15:DC15" si="46">SUM(DB11:DB14)</f>
        <v>524499.52500000002</v>
      </c>
      <c r="DC15" s="28">
        <f t="shared" si="46"/>
        <v>532317.89999999991</v>
      </c>
      <c r="DD15" s="28">
        <f t="shared" ref="DD15" si="47">SUM(DD11:DD14)</f>
        <v>535833.84900000005</v>
      </c>
      <c r="DE15" s="26"/>
      <c r="DF15" s="28">
        <f t="shared" si="36"/>
        <v>2341003.4939999999</v>
      </c>
      <c r="DG15" s="26"/>
      <c r="DH15" s="28">
        <f t="shared" ca="1" si="37"/>
        <v>2484984.9</v>
      </c>
    </row>
    <row r="16" spans="2:113" s="42" customFormat="1" ht="17.45" customHeight="1">
      <c r="B16" s="38" t="s">
        <v>25</v>
      </c>
      <c r="C16" s="39"/>
      <c r="D16" s="39"/>
      <c r="E16" s="39"/>
      <c r="F16" s="39"/>
      <c r="G16" s="5"/>
      <c r="H16" s="5"/>
      <c r="I16" s="41">
        <v>-120179.92199999999</v>
      </c>
      <c r="J16" s="41">
        <v>-152498.57699999999</v>
      </c>
      <c r="K16" s="41">
        <v>-152836.59</v>
      </c>
      <c r="L16" s="41">
        <v>-152493.897</v>
      </c>
      <c r="M16" s="41">
        <v>-153464.04300000001</v>
      </c>
      <c r="N16" s="41">
        <v>-162026.31599999999</v>
      </c>
      <c r="O16" s="41">
        <v>-161591.87999999998</v>
      </c>
      <c r="P16" s="41">
        <v>-170228.886</v>
      </c>
      <c r="Q16" s="41">
        <v>-164838.41099999999</v>
      </c>
      <c r="R16" s="41">
        <v>-150306.348</v>
      </c>
      <c r="S16" s="41">
        <v>-164768.66700000004</v>
      </c>
      <c r="T16" s="41">
        <v>-107572.95600000001</v>
      </c>
      <c r="U16" s="41">
        <v>-114457.90499999998</v>
      </c>
      <c r="V16" s="41">
        <v>-119730.738</v>
      </c>
      <c r="W16" s="41">
        <v>-139950.32699999999</v>
      </c>
      <c r="X16" s="41">
        <v>-66920.918999999994</v>
      </c>
      <c r="Y16" s="41">
        <v>-129751.359</v>
      </c>
      <c r="Z16" s="41">
        <v>-126637.698</v>
      </c>
      <c r="AA16" s="41">
        <v>-120797.145</v>
      </c>
      <c r="AB16" s="41">
        <v>-119173.575</v>
      </c>
      <c r="AC16" s="41">
        <v>-144671.95799999998</v>
      </c>
      <c r="AD16" s="41">
        <v>-147407.24100000001</v>
      </c>
      <c r="AE16" s="41">
        <v>-138498.315</v>
      </c>
      <c r="AF16" s="41">
        <v>-98190.15</v>
      </c>
      <c r="AG16" s="41">
        <v>-103344.417</v>
      </c>
      <c r="AH16" s="41">
        <v>-123733.47900000001</v>
      </c>
      <c r="AI16" s="41">
        <v>-124007.58299999998</v>
      </c>
      <c r="AJ16" s="41">
        <v>-89227.577999999994</v>
      </c>
      <c r="AK16" s="41">
        <v>-85345.940999999992</v>
      </c>
      <c r="AL16" s="41">
        <v>-49046.343000000001</v>
      </c>
      <c r="AM16" s="41">
        <v>0</v>
      </c>
      <c r="AN16" s="41">
        <v>-197381.87100000001</v>
      </c>
      <c r="AO16" s="41">
        <v>-258967.61699999997</v>
      </c>
      <c r="AP16" s="41">
        <v>-215683.85400000002</v>
      </c>
      <c r="AQ16" s="41">
        <v>-230407.34399999998</v>
      </c>
      <c r="AR16" s="41">
        <v>-107956.98299999999</v>
      </c>
      <c r="AS16" s="41">
        <v>-112372.242</v>
      </c>
      <c r="AT16" s="41">
        <v>-170607.38099999999</v>
      </c>
      <c r="AU16" s="41">
        <v>-161727.80099999998</v>
      </c>
      <c r="AV16" s="41">
        <v>-124391.076</v>
      </c>
      <c r="AW16" s="41">
        <v>-169374.25199999998</v>
      </c>
      <c r="AX16" s="41">
        <v>-153877.35</v>
      </c>
      <c r="AY16" s="41">
        <v>-182554.533</v>
      </c>
      <c r="AZ16" s="41">
        <v>-189135.171</v>
      </c>
      <c r="BA16" s="41">
        <v>-200804.361</v>
      </c>
      <c r="BB16" s="41">
        <v>-199027.704</v>
      </c>
      <c r="BC16" s="41">
        <v>-228513.47700000001</v>
      </c>
      <c r="BD16" s="41">
        <v>-155412.79800000001</v>
      </c>
      <c r="BE16" s="41">
        <v>-85318.514999999999</v>
      </c>
      <c r="BF16" s="41">
        <v>-133280.09400000001</v>
      </c>
      <c r="BG16" s="41">
        <v>-140461.356</v>
      </c>
      <c r="BH16" s="41">
        <v>-151903.092</v>
      </c>
      <c r="BI16" s="41">
        <v>-144405.90900000001</v>
      </c>
      <c r="BJ16" s="41">
        <v>-148179.41363663011</v>
      </c>
      <c r="BK16" s="41">
        <v>-149930.769</v>
      </c>
      <c r="BL16" s="41">
        <v>-147111.99299999999</v>
      </c>
      <c r="BM16" s="41">
        <v>-146108.34599999999</v>
      </c>
      <c r="BN16" s="41">
        <v>-150299.889</v>
      </c>
      <c r="BO16" s="41">
        <v>-147760.94099999999</v>
      </c>
      <c r="BP16" s="41">
        <v>-88636.316999999995</v>
      </c>
      <c r="BQ16" s="41">
        <v>-91608.368999999992</v>
      </c>
      <c r="BR16" s="41">
        <v>-158231.95559999999</v>
      </c>
      <c r="BS16" s="41">
        <v>-189801.75659999999</v>
      </c>
      <c r="BT16" s="41">
        <v>-195706.38552000001</v>
      </c>
      <c r="BU16" s="41">
        <v>-205388.29199999999</v>
      </c>
      <c r="BV16" s="41">
        <v>-148690.27499999999</v>
      </c>
      <c r="BW16" s="41">
        <v>-143028.894</v>
      </c>
      <c r="BX16" s="41">
        <v>-137837.75999999998</v>
      </c>
      <c r="BY16" s="41">
        <v>-135612.981</v>
      </c>
      <c r="BZ16" s="41">
        <v>-134755.11599999998</v>
      </c>
      <c r="CA16" s="41">
        <v>-141906.147</v>
      </c>
      <c r="CB16" s="41">
        <v>-70518.521999999997</v>
      </c>
      <c r="CC16" s="41">
        <v>-122337.25745999999</v>
      </c>
      <c r="CD16" s="41">
        <v>-207815.361</v>
      </c>
      <c r="CE16" s="41">
        <v>-217339.48199999999</v>
      </c>
      <c r="CF16" s="41">
        <v>-216709.98045</v>
      </c>
      <c r="CG16" s="41">
        <v>-224520.15645000001</v>
      </c>
      <c r="CH16" s="41">
        <v>-224345.90987901299</v>
      </c>
      <c r="CI16" s="41">
        <v>-216120.2187</v>
      </c>
      <c r="CJ16" s="41">
        <v>-219774.176756778</v>
      </c>
      <c r="CK16" s="41">
        <v>-215347.19999999998</v>
      </c>
      <c r="CL16" s="41">
        <v>-215758.5</v>
      </c>
      <c r="CM16" s="41">
        <v>-198781.8</v>
      </c>
      <c r="CN16" s="41">
        <v>-114709.5</v>
      </c>
      <c r="CO16" s="41">
        <v>-142666.79999999999</v>
      </c>
      <c r="CP16" s="41">
        <v>-240241.8</v>
      </c>
      <c r="CQ16" s="41">
        <v>-237190.5</v>
      </c>
      <c r="CR16" s="41">
        <v>-237610.5</v>
      </c>
      <c r="CS16" s="41">
        <v>-230774.69999999998</v>
      </c>
      <c r="CT16" s="41">
        <v>-211646.1</v>
      </c>
      <c r="CU16" s="41">
        <v>-199816.5</v>
      </c>
      <c r="CV16" s="41">
        <v>-204754.389</v>
      </c>
      <c r="CW16" s="41">
        <v>-184202.89499999999</v>
      </c>
      <c r="CX16" s="41">
        <v>-185665.158</v>
      </c>
      <c r="CY16" s="41">
        <v>-175450.18499999997</v>
      </c>
      <c r="CZ16" s="41">
        <v>-133463.75400000002</v>
      </c>
      <c r="DA16" s="41">
        <v>-151466.61599999998</v>
      </c>
      <c r="DB16" s="41">
        <v>-189877.98</v>
      </c>
      <c r="DC16" s="41">
        <v>-188210.09399999998</v>
      </c>
      <c r="DD16" s="41">
        <v>-200223.27</v>
      </c>
      <c r="DE16" s="40"/>
      <c r="DF16" s="41">
        <f t="shared" si="36"/>
        <v>-729777.96</v>
      </c>
      <c r="DG16" s="41"/>
      <c r="DH16" s="41">
        <f t="shared" ca="1" si="37"/>
        <v>-857709.6</v>
      </c>
    </row>
    <row r="17" spans="2:112" s="42" customFormat="1" ht="17.45" customHeight="1">
      <c r="B17" s="38" t="s">
        <v>26</v>
      </c>
      <c r="C17" s="39"/>
      <c r="D17" s="39"/>
      <c r="E17" s="39"/>
      <c r="F17" s="39"/>
      <c r="G17" s="5"/>
      <c r="H17" s="5"/>
      <c r="I17" s="41">
        <v>-22318.359000000008</v>
      </c>
      <c r="J17" s="41">
        <v>-55804.880999999987</v>
      </c>
      <c r="K17" s="41">
        <v>-43054.968000000001</v>
      </c>
      <c r="L17" s="41">
        <v>-35647.884000000005</v>
      </c>
      <c r="M17" s="41">
        <v>-36386.351999999992</v>
      </c>
      <c r="N17" s="41">
        <v>-46816.5</v>
      </c>
      <c r="O17" s="41">
        <v>-22256.768999999993</v>
      </c>
      <c r="P17" s="41">
        <v>-8794.7489999999871</v>
      </c>
      <c r="Q17" s="41">
        <v>-38318.98799999999</v>
      </c>
      <c r="R17" s="41">
        <v>-20855.810999999998</v>
      </c>
      <c r="S17" s="41">
        <v>-44346.962999999952</v>
      </c>
      <c r="T17" s="41">
        <v>13897.656000000004</v>
      </c>
      <c r="U17" s="41">
        <v>-100563.228</v>
      </c>
      <c r="V17" s="41">
        <v>-108086.7585</v>
      </c>
      <c r="W17" s="41">
        <v>-105221.79000000002</v>
      </c>
      <c r="X17" s="41">
        <v>-124814.54100000003</v>
      </c>
      <c r="Y17" s="41">
        <v>-104673.084</v>
      </c>
      <c r="Z17" s="41">
        <v>-90857.757000000012</v>
      </c>
      <c r="AA17" s="41">
        <v>-97415.562000000049</v>
      </c>
      <c r="AB17" s="41">
        <v>-102563.178</v>
      </c>
      <c r="AC17" s="41">
        <v>-94539.272999999972</v>
      </c>
      <c r="AD17" s="41">
        <v>-65209.95600000002</v>
      </c>
      <c r="AE17" s="41">
        <v>-102087.77099999999</v>
      </c>
      <c r="AF17" s="41">
        <v>-65721.231</v>
      </c>
      <c r="AG17" s="41">
        <v>-122295.909</v>
      </c>
      <c r="AH17" s="41">
        <v>-99084.717000000004</v>
      </c>
      <c r="AI17" s="41">
        <v>-109878.38699999997</v>
      </c>
      <c r="AJ17" s="41">
        <v>-148272.68999999997</v>
      </c>
      <c r="AK17" s="41">
        <v>-35077.449000000001</v>
      </c>
      <c r="AL17" s="41">
        <v>-243127.296</v>
      </c>
      <c r="AM17" s="41">
        <v>-25026.095999999998</v>
      </c>
      <c r="AN17" s="41">
        <v>-121286.06099999996</v>
      </c>
      <c r="AO17" s="41">
        <v>1310.1030000000376</v>
      </c>
      <c r="AP17" s="41">
        <v>22468.78799999999</v>
      </c>
      <c r="AQ17" s="41">
        <v>-751231.31099999975</v>
      </c>
      <c r="AR17" s="41">
        <v>13487.838000000005</v>
      </c>
      <c r="AS17" s="41">
        <v>-103357.209</v>
      </c>
      <c r="AT17" s="41">
        <v>-117392.43599999996</v>
      </c>
      <c r="AU17" s="41">
        <v>-141314.223</v>
      </c>
      <c r="AV17" s="41">
        <v>-219078.22500000003</v>
      </c>
      <c r="AW17" s="41">
        <v>-29819.556000000004</v>
      </c>
      <c r="AX17" s="41">
        <v>-208307.07299999989</v>
      </c>
      <c r="AY17" s="41">
        <v>-179567.22900000002</v>
      </c>
      <c r="AZ17" s="41">
        <v>-128444.68499999998</v>
      </c>
      <c r="BA17" s="41">
        <v>-115877.10000000003</v>
      </c>
      <c r="BB17" s="41">
        <v>-144063.16499999998</v>
      </c>
      <c r="BC17" s="41">
        <v>-58846.256999999983</v>
      </c>
      <c r="BD17" s="41">
        <v>24183.093000000015</v>
      </c>
      <c r="BE17" s="41">
        <v>-5402.0429999999988</v>
      </c>
      <c r="BF17" s="41">
        <v>-59103.626999999971</v>
      </c>
      <c r="BG17" s="41">
        <v>-12363.64499999999</v>
      </c>
      <c r="BH17" s="41">
        <v>-35025.360000000022</v>
      </c>
      <c r="BI17" s="41">
        <v>-23660.751000000011</v>
      </c>
      <c r="BJ17" s="41">
        <v>-60291.857999999993</v>
      </c>
      <c r="BK17" s="41">
        <v>-49296.101999999992</v>
      </c>
      <c r="BL17" s="41">
        <v>-71428.469999999987</v>
      </c>
      <c r="BM17" s="41">
        <v>-77435.342999999964</v>
      </c>
      <c r="BN17" s="41">
        <v>-64822.29599999998</v>
      </c>
      <c r="BO17" s="41">
        <v>-77659.635000000024</v>
      </c>
      <c r="BP17" s="41">
        <v>-79566.671999999991</v>
      </c>
      <c r="BQ17" s="41">
        <v>-94612.698000000004</v>
      </c>
      <c r="BR17" s="41">
        <v>-76660.143000000011</v>
      </c>
      <c r="BS17" s="41">
        <v>-69110.330999999962</v>
      </c>
      <c r="BT17" s="41">
        <v>-39214.158000000032</v>
      </c>
      <c r="BU17" s="41">
        <v>-59636.937000000005</v>
      </c>
      <c r="BV17" s="41">
        <v>-53853.006000000001</v>
      </c>
      <c r="BW17" s="41">
        <v>-62195.796000000031</v>
      </c>
      <c r="BX17" s="41">
        <v>-69094.18799999998</v>
      </c>
      <c r="BY17" s="41">
        <v>-60713.042999999976</v>
      </c>
      <c r="BZ17" s="41">
        <v>-77041.718999999997</v>
      </c>
      <c r="CA17" s="41">
        <v>-77287.017000000007</v>
      </c>
      <c r="CB17" s="41">
        <v>-80832.635999999999</v>
      </c>
      <c r="CC17" s="41">
        <v>-116788.15799999995</v>
      </c>
      <c r="CD17" s="41">
        <v>-89916.947999999975</v>
      </c>
      <c r="CE17" s="41">
        <v>-72294.174000000014</v>
      </c>
      <c r="CF17" s="41">
        <v>-80982.116999999998</v>
      </c>
      <c r="CG17" s="41">
        <v>-89099.528999999937</v>
      </c>
      <c r="CH17" s="41">
        <v>-74147.355000000025</v>
      </c>
      <c r="CI17" s="41">
        <v>-71908.301999999981</v>
      </c>
      <c r="CJ17" s="41">
        <v>-72066.179999999993</v>
      </c>
      <c r="CK17" s="41">
        <v>-75792.81299999998</v>
      </c>
      <c r="CL17" s="41">
        <v>-197896.38900000002</v>
      </c>
      <c r="CM17" s="41">
        <v>-247178.53200000004</v>
      </c>
      <c r="CN17" s="41">
        <v>-122585.04899999998</v>
      </c>
      <c r="CO17" s="41">
        <v>-136455.98699999999</v>
      </c>
      <c r="CP17" s="41">
        <v>-260899.80599999998</v>
      </c>
      <c r="CQ17" s="41">
        <v>-120940.17899999997</v>
      </c>
      <c r="CR17" s="41">
        <v>-121681.37999999995</v>
      </c>
      <c r="CS17" s="41">
        <v>-105382.52099999995</v>
      </c>
      <c r="CT17" s="41">
        <v>-120909.62700000002</v>
      </c>
      <c r="CU17" s="41">
        <v>-231477.80400000003</v>
      </c>
      <c r="CV17" s="41">
        <v>-124618.35300000003</v>
      </c>
      <c r="CW17" s="41">
        <v>-125550.003</v>
      </c>
      <c r="CX17" s="41">
        <v>-165338.69999999995</v>
      </c>
      <c r="CY17" s="41">
        <v>-158698.29900000003</v>
      </c>
      <c r="CZ17" s="41">
        <v>-141417.717</v>
      </c>
      <c r="DA17" s="41">
        <v>-146539.26900000003</v>
      </c>
      <c r="DB17" s="41">
        <v>-134457.51299999998</v>
      </c>
      <c r="DC17" s="41">
        <v>-48304.167000000038</v>
      </c>
      <c r="DD17" s="41">
        <v>-150267.79500000001</v>
      </c>
      <c r="DE17" s="40"/>
      <c r="DF17" s="41">
        <f t="shared" si="36"/>
        <v>-479568.74400000006</v>
      </c>
      <c r="DG17" s="41"/>
      <c r="DH17" s="41">
        <f t="shared" ca="1" si="37"/>
        <v>-639977.35199999996</v>
      </c>
    </row>
    <row r="18" spans="2:112" ht="17.45" customHeight="1">
      <c r="B18" s="27" t="s">
        <v>3</v>
      </c>
      <c r="C18" s="15"/>
      <c r="D18" s="15"/>
      <c r="E18" s="15"/>
      <c r="F18" s="15"/>
      <c r="I18" s="36">
        <f>I16+I17</f>
        <v>-142498.28099999999</v>
      </c>
      <c r="J18" s="36">
        <f t="shared" ref="J18:BU18" si="48">J16+J17</f>
        <v>-208303.45799999998</v>
      </c>
      <c r="K18" s="36">
        <f t="shared" si="48"/>
        <v>-195891.55799999999</v>
      </c>
      <c r="L18" s="36">
        <f t="shared" si="48"/>
        <v>-188141.78100000002</v>
      </c>
      <c r="M18" s="36">
        <f t="shared" si="48"/>
        <v>-189850.39499999999</v>
      </c>
      <c r="N18" s="36">
        <f t="shared" si="48"/>
        <v>-208842.81599999999</v>
      </c>
      <c r="O18" s="36">
        <f t="shared" si="48"/>
        <v>-183848.64899999998</v>
      </c>
      <c r="P18" s="36">
        <f t="shared" si="48"/>
        <v>-179023.63499999998</v>
      </c>
      <c r="Q18" s="36">
        <f t="shared" si="48"/>
        <v>-203157.39899999998</v>
      </c>
      <c r="R18" s="36">
        <f t="shared" si="48"/>
        <v>-171162.15899999999</v>
      </c>
      <c r="S18" s="36">
        <f t="shared" si="48"/>
        <v>-209115.63</v>
      </c>
      <c r="T18" s="36">
        <f t="shared" si="48"/>
        <v>-93675.3</v>
      </c>
      <c r="U18" s="36">
        <f t="shared" si="48"/>
        <v>-215021.13299999997</v>
      </c>
      <c r="V18" s="36">
        <f t="shared" si="48"/>
        <v>-227817.49650000001</v>
      </c>
      <c r="W18" s="36">
        <f t="shared" si="48"/>
        <v>-245172.11700000003</v>
      </c>
      <c r="X18" s="36">
        <f t="shared" si="48"/>
        <v>-191735.46000000002</v>
      </c>
      <c r="Y18" s="36">
        <f t="shared" si="48"/>
        <v>-234424.443</v>
      </c>
      <c r="Z18" s="36">
        <f t="shared" si="48"/>
        <v>-217495.45500000002</v>
      </c>
      <c r="AA18" s="36">
        <f t="shared" si="48"/>
        <v>-218212.70700000005</v>
      </c>
      <c r="AB18" s="36">
        <f t="shared" si="48"/>
        <v>-221736.753</v>
      </c>
      <c r="AC18" s="36">
        <f t="shared" si="48"/>
        <v>-239211.23099999997</v>
      </c>
      <c r="AD18" s="36">
        <f t="shared" si="48"/>
        <v>-212617.19700000004</v>
      </c>
      <c r="AE18" s="36">
        <f t="shared" si="48"/>
        <v>-240586.08600000001</v>
      </c>
      <c r="AF18" s="36">
        <f t="shared" si="48"/>
        <v>-163911.38099999999</v>
      </c>
      <c r="AG18" s="36">
        <f t="shared" si="48"/>
        <v>-225640.326</v>
      </c>
      <c r="AH18" s="36">
        <f t="shared" si="48"/>
        <v>-222818.196</v>
      </c>
      <c r="AI18" s="36">
        <f t="shared" si="48"/>
        <v>-233885.96999999997</v>
      </c>
      <c r="AJ18" s="36">
        <f t="shared" si="48"/>
        <v>-237500.26799999998</v>
      </c>
      <c r="AK18" s="36">
        <f t="shared" si="48"/>
        <v>-120423.38999999998</v>
      </c>
      <c r="AL18" s="36">
        <f t="shared" si="48"/>
        <v>-292173.63900000002</v>
      </c>
      <c r="AM18" s="36">
        <f t="shared" si="48"/>
        <v>-25026.095999999998</v>
      </c>
      <c r="AN18" s="36">
        <f t="shared" si="48"/>
        <v>-318667.93199999997</v>
      </c>
      <c r="AO18" s="36">
        <f t="shared" si="48"/>
        <v>-257657.51399999994</v>
      </c>
      <c r="AP18" s="36">
        <f t="shared" si="48"/>
        <v>-193215.06600000002</v>
      </c>
      <c r="AQ18" s="36">
        <f t="shared" si="48"/>
        <v>-981638.6549999998</v>
      </c>
      <c r="AR18" s="36">
        <f t="shared" si="48"/>
        <v>-94469.14499999999</v>
      </c>
      <c r="AS18" s="36">
        <f t="shared" si="48"/>
        <v>-215729.451</v>
      </c>
      <c r="AT18" s="36">
        <f t="shared" si="48"/>
        <v>-287999.81699999992</v>
      </c>
      <c r="AU18" s="36">
        <f t="shared" si="48"/>
        <v>-303042.02399999998</v>
      </c>
      <c r="AV18" s="36">
        <f t="shared" si="48"/>
        <v>-343469.30100000004</v>
      </c>
      <c r="AW18" s="36">
        <f t="shared" si="48"/>
        <v>-199193.80799999999</v>
      </c>
      <c r="AX18" s="36">
        <f t="shared" si="48"/>
        <v>-362184.42299999989</v>
      </c>
      <c r="AY18" s="36">
        <f t="shared" si="48"/>
        <v>-362121.76199999999</v>
      </c>
      <c r="AZ18" s="36">
        <f t="shared" si="48"/>
        <v>-317579.85599999997</v>
      </c>
      <c r="BA18" s="36">
        <f t="shared" si="48"/>
        <v>-316681.46100000001</v>
      </c>
      <c r="BB18" s="36">
        <f t="shared" si="48"/>
        <v>-343090.86899999995</v>
      </c>
      <c r="BC18" s="36">
        <f t="shared" si="48"/>
        <v>-287359.734</v>
      </c>
      <c r="BD18" s="36">
        <f t="shared" si="48"/>
        <v>-131229.70499999999</v>
      </c>
      <c r="BE18" s="36">
        <f t="shared" si="48"/>
        <v>-90720.558000000005</v>
      </c>
      <c r="BF18" s="36">
        <f t="shared" si="48"/>
        <v>-192383.72099999999</v>
      </c>
      <c r="BG18" s="36">
        <f t="shared" si="48"/>
        <v>-152825.00099999999</v>
      </c>
      <c r="BH18" s="36">
        <f t="shared" si="48"/>
        <v>-186928.45200000002</v>
      </c>
      <c r="BI18" s="36">
        <f t="shared" si="48"/>
        <v>-168066.66000000003</v>
      </c>
      <c r="BJ18" s="36">
        <f t="shared" si="48"/>
        <v>-208471.27163663012</v>
      </c>
      <c r="BK18" s="36">
        <f t="shared" si="48"/>
        <v>-199226.87099999998</v>
      </c>
      <c r="BL18" s="36">
        <f t="shared" si="48"/>
        <v>-218540.46299999999</v>
      </c>
      <c r="BM18" s="36">
        <f t="shared" si="48"/>
        <v>-223543.68899999995</v>
      </c>
      <c r="BN18" s="36">
        <f t="shared" si="48"/>
        <v>-215122.18499999997</v>
      </c>
      <c r="BO18" s="36">
        <f t="shared" si="48"/>
        <v>-225420.576</v>
      </c>
      <c r="BP18" s="36">
        <f t="shared" si="48"/>
        <v>-168202.989</v>
      </c>
      <c r="BQ18" s="36">
        <f t="shared" si="48"/>
        <v>-186221.06699999998</v>
      </c>
      <c r="BR18" s="36">
        <f t="shared" si="48"/>
        <v>-234892.0986</v>
      </c>
      <c r="BS18" s="36">
        <f t="shared" si="48"/>
        <v>-258912.08759999997</v>
      </c>
      <c r="BT18" s="36">
        <f t="shared" si="48"/>
        <v>-234920.54352000004</v>
      </c>
      <c r="BU18" s="36">
        <f t="shared" si="48"/>
        <v>-265025.22899999999</v>
      </c>
      <c r="BV18" s="36">
        <f t="shared" ref="BV18:CO18" si="49">BV16+BV17</f>
        <v>-202543.28099999999</v>
      </c>
      <c r="BW18" s="36">
        <f t="shared" si="49"/>
        <v>-205224.69000000003</v>
      </c>
      <c r="BX18" s="36">
        <f t="shared" si="49"/>
        <v>-206931.94799999997</v>
      </c>
      <c r="BY18" s="36">
        <f t="shared" si="49"/>
        <v>-196326.02399999998</v>
      </c>
      <c r="BZ18" s="36">
        <f t="shared" si="49"/>
        <v>-211796.83499999996</v>
      </c>
      <c r="CA18" s="36">
        <f t="shared" si="49"/>
        <v>-219193.16399999999</v>
      </c>
      <c r="CB18" s="36">
        <f t="shared" si="49"/>
        <v>-151351.158</v>
      </c>
      <c r="CC18" s="36">
        <f t="shared" si="49"/>
        <v>-239125.41545999993</v>
      </c>
      <c r="CD18" s="36">
        <f t="shared" si="49"/>
        <v>-297732.30900000001</v>
      </c>
      <c r="CE18" s="36">
        <f t="shared" si="49"/>
        <v>-289633.65600000002</v>
      </c>
      <c r="CF18" s="36">
        <f t="shared" si="49"/>
        <v>-297692.09745</v>
      </c>
      <c r="CG18" s="36">
        <f t="shared" si="49"/>
        <v>-313619.68544999993</v>
      </c>
      <c r="CH18" s="36">
        <f t="shared" si="49"/>
        <v>-298493.264879013</v>
      </c>
      <c r="CI18" s="36">
        <f t="shared" si="49"/>
        <v>-288028.52069999999</v>
      </c>
      <c r="CJ18" s="36">
        <f t="shared" si="49"/>
        <v>-291840.35675677797</v>
      </c>
      <c r="CK18" s="36">
        <f t="shared" si="49"/>
        <v>-291140.01299999998</v>
      </c>
      <c r="CL18" s="36">
        <f t="shared" si="49"/>
        <v>-413654.88900000002</v>
      </c>
      <c r="CM18" s="36">
        <f t="shared" si="49"/>
        <v>-445960.33200000005</v>
      </c>
      <c r="CN18" s="36">
        <f t="shared" si="49"/>
        <v>-237294.549</v>
      </c>
      <c r="CO18" s="36">
        <f t="shared" si="49"/>
        <v>-279122.78700000001</v>
      </c>
      <c r="CP18" s="36">
        <f t="shared" ref="CP18:CQ18" si="50">CP16+CP17</f>
        <v>-501141.60599999997</v>
      </c>
      <c r="CQ18" s="36">
        <f t="shared" si="50"/>
        <v>-358130.679</v>
      </c>
      <c r="CR18" s="36">
        <f t="shared" ref="CR18:CS18" si="51">CR16+CR17</f>
        <v>-359291.87999999995</v>
      </c>
      <c r="CS18" s="36">
        <f t="shared" si="51"/>
        <v>-336157.2209999999</v>
      </c>
      <c r="CT18" s="36">
        <f t="shared" ref="CT18:CU18" si="52">CT16+CT17</f>
        <v>-332555.72700000001</v>
      </c>
      <c r="CU18" s="36">
        <f t="shared" si="52"/>
        <v>-431294.304</v>
      </c>
      <c r="CV18" s="36">
        <f t="shared" ref="CV18:CW18" si="53">CV16+CV17</f>
        <v>-329372.74200000003</v>
      </c>
      <c r="CW18" s="36">
        <f t="shared" si="53"/>
        <v>-309752.89799999999</v>
      </c>
      <c r="CX18" s="36">
        <f t="shared" ref="CX18:CY18" si="54">CX16+CX17</f>
        <v>-351003.85799999995</v>
      </c>
      <c r="CY18" s="36">
        <f t="shared" si="54"/>
        <v>-334148.484</v>
      </c>
      <c r="CZ18" s="36">
        <f t="shared" ref="CZ18:DA18" si="55">CZ16+CZ17</f>
        <v>-274881.47100000002</v>
      </c>
      <c r="DA18" s="36">
        <f t="shared" si="55"/>
        <v>-298005.88500000001</v>
      </c>
      <c r="DB18" s="36">
        <f t="shared" ref="DB18:DC18" si="56">DB16+DB17</f>
        <v>-324335.49300000002</v>
      </c>
      <c r="DC18" s="36">
        <f t="shared" si="56"/>
        <v>-236514.26100000003</v>
      </c>
      <c r="DD18" s="36">
        <f t="shared" ref="DD18" si="57">DD16+DD17</f>
        <v>-350491.065</v>
      </c>
      <c r="DE18" s="26"/>
      <c r="DF18" s="36">
        <f t="shared" si="36"/>
        <v>-1209346.7040000001</v>
      </c>
      <c r="DG18" s="26"/>
      <c r="DH18" s="36">
        <f t="shared" ca="1" si="37"/>
        <v>-1497686.9519999998</v>
      </c>
    </row>
    <row r="19" spans="2:112" ht="17.45" customHeight="1">
      <c r="B19" s="44" t="s">
        <v>71</v>
      </c>
      <c r="C19" s="45"/>
      <c r="D19" s="45"/>
      <c r="E19" s="45"/>
      <c r="F19" s="61"/>
      <c r="I19" s="46">
        <f>I15+I18</f>
        <v>687509.86200000008</v>
      </c>
      <c r="J19" s="46">
        <f t="shared" ref="J19:BU19" si="58">J15+J18</f>
        <v>299877.93299999996</v>
      </c>
      <c r="K19" s="46">
        <f t="shared" si="58"/>
        <v>268451.31900000002</v>
      </c>
      <c r="L19" s="46">
        <f t="shared" si="58"/>
        <v>311295.93899999995</v>
      </c>
      <c r="M19" s="46">
        <f t="shared" si="58"/>
        <v>293181.01500000001</v>
      </c>
      <c r="N19" s="46">
        <f t="shared" si="58"/>
        <v>271981.72499999998</v>
      </c>
      <c r="O19" s="46">
        <f t="shared" si="58"/>
        <v>261102.36300000001</v>
      </c>
      <c r="P19" s="46">
        <f t="shared" si="58"/>
        <v>425373.58499999996</v>
      </c>
      <c r="Q19" s="46">
        <f t="shared" si="58"/>
        <v>295090.272</v>
      </c>
      <c r="R19" s="46">
        <f t="shared" si="58"/>
        <v>297615.435</v>
      </c>
      <c r="S19" s="46">
        <f t="shared" si="58"/>
        <v>246712.08599999995</v>
      </c>
      <c r="T19" s="46">
        <f t="shared" si="58"/>
        <v>454710.16800000001</v>
      </c>
      <c r="U19" s="46">
        <f t="shared" si="58"/>
        <v>610480.07700000005</v>
      </c>
      <c r="V19" s="46">
        <f t="shared" si="58"/>
        <v>301937.26649999991</v>
      </c>
      <c r="W19" s="46">
        <f t="shared" si="58"/>
        <v>254065.35299999994</v>
      </c>
      <c r="X19" s="46">
        <f t="shared" si="58"/>
        <v>718892.86800000025</v>
      </c>
      <c r="Y19" s="46">
        <f t="shared" si="58"/>
        <v>334520.82300000009</v>
      </c>
      <c r="Z19" s="46">
        <f t="shared" si="58"/>
        <v>312640.85399999999</v>
      </c>
      <c r="AA19" s="46">
        <f t="shared" si="58"/>
        <v>308637.10800000001</v>
      </c>
      <c r="AB19" s="46">
        <f t="shared" si="58"/>
        <v>315028.06799999997</v>
      </c>
      <c r="AC19" s="46">
        <f t="shared" si="58"/>
        <v>282079.842</v>
      </c>
      <c r="AD19" s="46">
        <f t="shared" si="58"/>
        <v>330474.01799999992</v>
      </c>
      <c r="AE19" s="46">
        <f t="shared" si="58"/>
        <v>310577.52</v>
      </c>
      <c r="AF19" s="46">
        <f t="shared" si="58"/>
        <v>423293.27999999997</v>
      </c>
      <c r="AG19" s="46">
        <f t="shared" si="58"/>
        <v>601910.2620000001</v>
      </c>
      <c r="AH19" s="46">
        <f t="shared" si="58"/>
        <v>410179.59299999988</v>
      </c>
      <c r="AI19" s="46">
        <f t="shared" si="58"/>
        <v>337990.85699999996</v>
      </c>
      <c r="AJ19" s="46">
        <f t="shared" si="58"/>
        <v>-214024.00499999998</v>
      </c>
      <c r="AK19" s="46">
        <f t="shared" si="58"/>
        <v>-36345.866999999998</v>
      </c>
      <c r="AL19" s="46">
        <f t="shared" si="58"/>
        <v>-238512.71700000003</v>
      </c>
      <c r="AM19" s="46">
        <f t="shared" si="58"/>
        <v>80768.927999999985</v>
      </c>
      <c r="AN19" s="46">
        <f t="shared" si="58"/>
        <v>-129963.51899999994</v>
      </c>
      <c r="AO19" s="46">
        <f t="shared" si="58"/>
        <v>-22388.13599999994</v>
      </c>
      <c r="AP19" s="46">
        <f t="shared" si="58"/>
        <v>108521.31899999999</v>
      </c>
      <c r="AQ19" s="46">
        <f t="shared" si="58"/>
        <v>-647991.96599999978</v>
      </c>
      <c r="AR19" s="46">
        <f t="shared" si="58"/>
        <v>320563.92600000009</v>
      </c>
      <c r="AS19" s="46">
        <f t="shared" si="58"/>
        <v>308474.68800000002</v>
      </c>
      <c r="AT19" s="46">
        <f t="shared" si="58"/>
        <v>58778.961000000127</v>
      </c>
      <c r="AU19" s="46">
        <f t="shared" si="58"/>
        <v>37815.266999999934</v>
      </c>
      <c r="AV19" s="46">
        <f t="shared" si="58"/>
        <v>-199213.09500000003</v>
      </c>
      <c r="AW19" s="46">
        <f t="shared" si="58"/>
        <v>60586.869000000006</v>
      </c>
      <c r="AX19" s="46">
        <f t="shared" si="58"/>
        <v>24654.510000000126</v>
      </c>
      <c r="AY19" s="46">
        <f t="shared" si="58"/>
        <v>24558.870000000054</v>
      </c>
      <c r="AZ19" s="46">
        <f t="shared" si="58"/>
        <v>138607.68299999996</v>
      </c>
      <c r="BA19" s="46">
        <f t="shared" si="58"/>
        <v>127863.11100000003</v>
      </c>
      <c r="BB19" s="46">
        <f t="shared" si="58"/>
        <v>153486.25499999995</v>
      </c>
      <c r="BC19" s="46">
        <f t="shared" si="58"/>
        <v>196621.63800000004</v>
      </c>
      <c r="BD19" s="46">
        <f t="shared" si="58"/>
        <v>380177.71799999976</v>
      </c>
      <c r="BE19" s="46">
        <f t="shared" si="58"/>
        <v>543475.47899999958</v>
      </c>
      <c r="BF19" s="46">
        <f t="shared" si="58"/>
        <v>375705.51</v>
      </c>
      <c r="BG19" s="46">
        <f t="shared" si="58"/>
        <v>354304.94099999993</v>
      </c>
      <c r="BH19" s="46">
        <f t="shared" si="58"/>
        <v>354525.78299999982</v>
      </c>
      <c r="BI19" s="46">
        <f t="shared" si="58"/>
        <v>403777.40099999995</v>
      </c>
      <c r="BJ19" s="46">
        <f t="shared" si="58"/>
        <v>333197.0133633698</v>
      </c>
      <c r="BK19" s="46">
        <f t="shared" si="58"/>
        <v>363449.07299999992</v>
      </c>
      <c r="BL19" s="46">
        <f t="shared" si="58"/>
        <v>347803.43099999987</v>
      </c>
      <c r="BM19" s="46">
        <f t="shared" si="58"/>
        <v>359869.68899999984</v>
      </c>
      <c r="BN19" s="46">
        <f t="shared" si="58"/>
        <v>371950.88999999978</v>
      </c>
      <c r="BO19" s="46">
        <f t="shared" si="58"/>
        <v>363448.54199999978</v>
      </c>
      <c r="BP19" s="46">
        <f t="shared" si="58"/>
        <v>460520.70299999992</v>
      </c>
      <c r="BQ19" s="46">
        <f t="shared" si="58"/>
        <v>617657.55300000031</v>
      </c>
      <c r="BR19" s="46">
        <f t="shared" si="58"/>
        <v>284337.63240000012</v>
      </c>
      <c r="BS19" s="46">
        <f t="shared" si="58"/>
        <v>340139.6394000001</v>
      </c>
      <c r="BT19" s="46">
        <f t="shared" si="58"/>
        <v>290053.33247999998</v>
      </c>
      <c r="BU19" s="46">
        <f t="shared" si="58"/>
        <v>292144.92600000004</v>
      </c>
      <c r="BV19" s="46">
        <f t="shared" ref="BV19:CO19" si="59">BV15+BV18</f>
        <v>356511.95699999994</v>
      </c>
      <c r="BW19" s="46">
        <f t="shared" si="59"/>
        <v>330127.9709999999</v>
      </c>
      <c r="BX19" s="46">
        <f t="shared" si="59"/>
        <v>374340.35100000014</v>
      </c>
      <c r="BY19" s="46">
        <f t="shared" si="59"/>
        <v>349540.63800000015</v>
      </c>
      <c r="BZ19" s="46">
        <f t="shared" si="59"/>
        <v>357909.84000000008</v>
      </c>
      <c r="CA19" s="46">
        <f t="shared" si="59"/>
        <v>334687.31999999995</v>
      </c>
      <c r="CB19" s="46">
        <f t="shared" si="59"/>
        <v>416329.8930000001</v>
      </c>
      <c r="CC19" s="46">
        <f t="shared" si="59"/>
        <v>561004.5425400004</v>
      </c>
      <c r="CD19" s="46">
        <f t="shared" si="59"/>
        <v>210353.29800000013</v>
      </c>
      <c r="CE19" s="46">
        <f t="shared" si="59"/>
        <v>175080.3450000002</v>
      </c>
      <c r="CF19" s="46">
        <f t="shared" si="59"/>
        <v>268833.38655000005</v>
      </c>
      <c r="CG19" s="46">
        <f t="shared" si="59"/>
        <v>376486.16355000011</v>
      </c>
      <c r="CH19" s="46">
        <f t="shared" si="59"/>
        <v>186892.74312098708</v>
      </c>
      <c r="CI19" s="46">
        <f t="shared" si="59"/>
        <v>219445.16130000015</v>
      </c>
      <c r="CJ19" s="46">
        <f t="shared" si="59"/>
        <v>207229.4792432221</v>
      </c>
      <c r="CK19" s="46">
        <f t="shared" si="59"/>
        <v>215820.74699999997</v>
      </c>
      <c r="CL19" s="46">
        <f t="shared" si="59"/>
        <v>116171.04899999994</v>
      </c>
      <c r="CM19" s="46">
        <f t="shared" si="59"/>
        <v>69984.581999999878</v>
      </c>
      <c r="CN19" s="46">
        <f t="shared" si="59"/>
        <v>341811.44699999993</v>
      </c>
      <c r="CO19" s="46">
        <f t="shared" si="59"/>
        <v>540462.21299999999</v>
      </c>
      <c r="CP19" s="46">
        <f t="shared" ref="CP19:CQ19" si="60">CP15+CP18</f>
        <v>94634.693999999959</v>
      </c>
      <c r="CQ19" s="46">
        <f t="shared" si="60"/>
        <v>181273.52099999995</v>
      </c>
      <c r="CR19" s="46">
        <f t="shared" ref="CR19:CS19" si="61">CR15+CR18</f>
        <v>170927.52000000008</v>
      </c>
      <c r="CS19" s="46">
        <f t="shared" si="61"/>
        <v>228914.97900000005</v>
      </c>
      <c r="CT19" s="46">
        <f t="shared" ref="CT19:CU19" si="62">CT15+CT18</f>
        <v>244596.87299999996</v>
      </c>
      <c r="CU19" s="46">
        <f t="shared" si="62"/>
        <v>135337.89599999995</v>
      </c>
      <c r="CV19" s="46">
        <f t="shared" ref="CV19:CW19" si="63">CV15+CV18</f>
        <v>203582.13299999997</v>
      </c>
      <c r="CW19" s="46">
        <f t="shared" si="63"/>
        <v>255312.9150000001</v>
      </c>
      <c r="CX19" s="46">
        <f t="shared" ref="CX19:CY19" si="64">CX15+CX18</f>
        <v>128149.3980000001</v>
      </c>
      <c r="CY19" s="46">
        <f t="shared" si="64"/>
        <v>160437.57900000003</v>
      </c>
      <c r="CZ19" s="46">
        <f t="shared" ref="CZ19:DA19" si="65">CZ15+CZ18</f>
        <v>309946.51199999987</v>
      </c>
      <c r="DA19" s="46">
        <f t="shared" si="65"/>
        <v>450346.33499999996</v>
      </c>
      <c r="DB19" s="46">
        <f t="shared" ref="DB19:DC19" si="66">DB15+DB18</f>
        <v>200164.03200000001</v>
      </c>
      <c r="DC19" s="46">
        <f t="shared" si="66"/>
        <v>295803.63899999985</v>
      </c>
      <c r="DD19" s="46">
        <f t="shared" ref="DD19" si="67">DD15+DD18</f>
        <v>185342.78400000004</v>
      </c>
      <c r="DE19" s="26"/>
      <c r="DF19" s="46">
        <f t="shared" si="36"/>
        <v>1131656.7899999998</v>
      </c>
      <c r="DG19" s="26"/>
      <c r="DH19" s="46">
        <f t="shared" ca="1" si="37"/>
        <v>987297.94799999986</v>
      </c>
    </row>
    <row r="20" spans="2:112" s="42" customFormat="1" ht="17.45" customHeight="1" thickBot="1">
      <c r="B20" s="38" t="s">
        <v>27</v>
      </c>
      <c r="C20" s="39"/>
      <c r="D20" s="39"/>
      <c r="E20" s="39"/>
      <c r="F20" s="39"/>
      <c r="G20" s="5"/>
      <c r="H20" s="5"/>
      <c r="I20" s="41">
        <v>152276.397</v>
      </c>
      <c r="J20" s="41">
        <v>134377.473</v>
      </c>
      <c r="K20" s="41">
        <v>171209.568</v>
      </c>
      <c r="L20" s="41">
        <v>163579.03199999998</v>
      </c>
      <c r="M20" s="41">
        <v>157359.12599999996</v>
      </c>
      <c r="N20" s="41">
        <v>142536.72900000002</v>
      </c>
      <c r="O20" s="41">
        <v>154053.81599999999</v>
      </c>
      <c r="P20" s="41">
        <v>159113.12399999998</v>
      </c>
      <c r="Q20" s="41">
        <v>156041.95199999999</v>
      </c>
      <c r="R20" s="41">
        <v>162259.10699999999</v>
      </c>
      <c r="S20" s="41">
        <v>182737.59900000002</v>
      </c>
      <c r="T20" s="41">
        <v>239183.65799999994</v>
      </c>
      <c r="U20" s="41">
        <v>166643.34600000002</v>
      </c>
      <c r="V20" s="41">
        <v>153542.86800000002</v>
      </c>
      <c r="W20" s="41">
        <v>184001.57099999997</v>
      </c>
      <c r="X20" s="41">
        <v>174081.25800000003</v>
      </c>
      <c r="Y20" s="41">
        <v>191311.242</v>
      </c>
      <c r="Z20" s="41">
        <v>197072.63700000002</v>
      </c>
      <c r="AA20" s="41">
        <v>202627.23299999998</v>
      </c>
      <c r="AB20" s="41">
        <v>176843.55299999999</v>
      </c>
      <c r="AC20" s="41">
        <v>180314.57041844795</v>
      </c>
      <c r="AD20" s="41">
        <v>193624.17899999997</v>
      </c>
      <c r="AE20" s="41">
        <v>203798.889</v>
      </c>
      <c r="AF20" s="41">
        <v>229820.139</v>
      </c>
      <c r="AG20" s="41">
        <v>181234.55999999997</v>
      </c>
      <c r="AH20" s="41">
        <v>146657.628</v>
      </c>
      <c r="AI20" s="41">
        <v>79250.574000000008</v>
      </c>
      <c r="AJ20" s="41">
        <v>-17503.674000000003</v>
      </c>
      <c r="AK20" s="41">
        <v>17503.674000000003</v>
      </c>
      <c r="AL20" s="41">
        <v>0</v>
      </c>
      <c r="AM20" s="41">
        <v>0</v>
      </c>
      <c r="AN20" s="41">
        <v>39433.746000000021</v>
      </c>
      <c r="AO20" s="41">
        <v>49723.334999999999</v>
      </c>
      <c r="AP20" s="41">
        <v>74798.017813739993</v>
      </c>
      <c r="AQ20" s="41">
        <v>75519.770650427992</v>
      </c>
      <c r="AR20" s="41">
        <v>102212.77200000001</v>
      </c>
      <c r="AS20" s="41">
        <v>55901.84399999999</v>
      </c>
      <c r="AT20" s="41">
        <v>45943.386000000006</v>
      </c>
      <c r="AU20" s="41">
        <v>-10.197000000000001</v>
      </c>
      <c r="AV20" s="41">
        <v>3829.6804740000048</v>
      </c>
      <c r="AW20" s="41">
        <v>65786.811000000002</v>
      </c>
      <c r="AX20" s="41">
        <v>75561.911999999997</v>
      </c>
      <c r="AY20" s="41">
        <v>88662.51</v>
      </c>
      <c r="AZ20" s="41">
        <v>80495.784</v>
      </c>
      <c r="BA20" s="41">
        <v>81302.667000000001</v>
      </c>
      <c r="BB20" s="41">
        <v>135918.80999999997</v>
      </c>
      <c r="BC20" s="41">
        <v>126462.52951858497</v>
      </c>
      <c r="BD20" s="41">
        <v>191830.80299999999</v>
      </c>
      <c r="BE20" s="41">
        <v>102128.523</v>
      </c>
      <c r="BF20" s="41">
        <v>85227.186212400004</v>
      </c>
      <c r="BG20" s="41">
        <v>135178.31700000001</v>
      </c>
      <c r="BH20" s="41">
        <v>155563.80899999995</v>
      </c>
      <c r="BI20" s="41">
        <v>164850.65999999997</v>
      </c>
      <c r="BJ20" s="41">
        <v>161193.58199999997</v>
      </c>
      <c r="BK20" s="41">
        <v>191836.69232732939</v>
      </c>
      <c r="BL20" s="41">
        <v>151695.29529502915</v>
      </c>
      <c r="BM20" s="41">
        <v>162347.40599999999</v>
      </c>
      <c r="BN20" s="41">
        <v>163925.49900000001</v>
      </c>
      <c r="BO20" s="41">
        <v>167922.70499999996</v>
      </c>
      <c r="BP20" s="41">
        <v>208401.40500000003</v>
      </c>
      <c r="BQ20" s="41">
        <v>159501.81098576405</v>
      </c>
      <c r="BR20" s="41">
        <v>133366.57256848714</v>
      </c>
      <c r="BS20" s="41">
        <v>155928.11242799999</v>
      </c>
      <c r="BT20" s="41">
        <v>162939.93599999999</v>
      </c>
      <c r="BU20" s="41">
        <v>164942.62227222</v>
      </c>
      <c r="BV20" s="41">
        <v>188128.30799999999</v>
      </c>
      <c r="BW20" s="41">
        <v>198828.80478674552</v>
      </c>
      <c r="BX20" s="41">
        <v>157631.88618496948</v>
      </c>
      <c r="BY20" s="41">
        <v>146224.58995499997</v>
      </c>
      <c r="BZ20" s="41">
        <v>185133.70512674996</v>
      </c>
      <c r="CA20" s="41">
        <v>205725.77152471273</v>
      </c>
      <c r="CB20" s="41">
        <v>249776.45225821092</v>
      </c>
      <c r="CC20" s="41">
        <v>167726.50914749995</v>
      </c>
      <c r="CD20" s="41">
        <v>129006.29012353647</v>
      </c>
      <c r="CE20" s="41">
        <v>163069.26144398513</v>
      </c>
      <c r="CF20" s="41">
        <v>165869.33253749998</v>
      </c>
      <c r="CG20" s="41">
        <v>162725.15333249999</v>
      </c>
      <c r="CH20" s="41">
        <v>190655.76477749998</v>
      </c>
      <c r="CI20" s="41">
        <v>203954.5074</v>
      </c>
      <c r="CJ20" s="41">
        <v>187968.06599999999</v>
      </c>
      <c r="CK20" s="41">
        <v>120730.78603499997</v>
      </c>
      <c r="CL20" s="41">
        <v>174035.70191924847</v>
      </c>
      <c r="CM20" s="41">
        <v>215818.59282000005</v>
      </c>
      <c r="CN20" s="41">
        <v>254186.12045250004</v>
      </c>
      <c r="CO20" s="41">
        <v>177635.70651477639</v>
      </c>
      <c r="CP20" s="41">
        <v>158727.87795266332</v>
      </c>
      <c r="CQ20" s="41">
        <v>202933.13387538967</v>
      </c>
      <c r="CR20" s="41">
        <v>191391.85625314069</v>
      </c>
      <c r="CS20" s="41">
        <v>249583.76513127302</v>
      </c>
      <c r="CT20" s="41">
        <v>183438.73822041368</v>
      </c>
      <c r="CU20" s="41">
        <v>232127.01818264552</v>
      </c>
      <c r="CV20" s="41">
        <v>237885.35822807727</v>
      </c>
      <c r="CW20" s="41">
        <v>177793.81269618004</v>
      </c>
      <c r="CX20" s="41">
        <v>243742.68589464895</v>
      </c>
      <c r="CY20" s="41">
        <v>208067.72628367503</v>
      </c>
      <c r="CZ20" s="41">
        <v>251533.24923951752</v>
      </c>
      <c r="DA20" s="41">
        <v>188214.97442839196</v>
      </c>
      <c r="DB20" s="41">
        <v>171822.17656351646</v>
      </c>
      <c r="DC20" s="41">
        <v>214180.63991594847</v>
      </c>
      <c r="DD20" s="41">
        <v>210628.6252493058</v>
      </c>
      <c r="DE20" s="40"/>
      <c r="DF20" s="41">
        <f t="shared" si="36"/>
        <v>784846.41615716275</v>
      </c>
      <c r="DG20" s="41"/>
      <c r="DH20" s="41">
        <f t="shared" ca="1" si="37"/>
        <v>730688.5745959701</v>
      </c>
    </row>
    <row r="21" spans="2:112" ht="17.45" customHeight="1">
      <c r="B21" s="29" t="s">
        <v>4</v>
      </c>
      <c r="C21" s="30"/>
      <c r="D21" s="30"/>
      <c r="E21" s="30"/>
      <c r="F21" s="30"/>
      <c r="I21" s="37">
        <f>I19+I20</f>
        <v>839786.25900000008</v>
      </c>
      <c r="J21" s="37">
        <f t="shared" ref="J21:BU21" si="68">J19+J20</f>
        <v>434255.40599999996</v>
      </c>
      <c r="K21" s="37">
        <f t="shared" si="68"/>
        <v>439660.88699999999</v>
      </c>
      <c r="L21" s="37">
        <f t="shared" si="68"/>
        <v>474874.9709999999</v>
      </c>
      <c r="M21" s="37">
        <f t="shared" si="68"/>
        <v>450540.14099999995</v>
      </c>
      <c r="N21" s="37">
        <f t="shared" si="68"/>
        <v>414518.45400000003</v>
      </c>
      <c r="O21" s="37">
        <f t="shared" si="68"/>
        <v>415156.179</v>
      </c>
      <c r="P21" s="37">
        <f t="shared" si="68"/>
        <v>584486.70899999992</v>
      </c>
      <c r="Q21" s="37">
        <f t="shared" si="68"/>
        <v>451132.22399999999</v>
      </c>
      <c r="R21" s="37">
        <f t="shared" si="68"/>
        <v>459874.54200000002</v>
      </c>
      <c r="S21" s="37">
        <f t="shared" si="68"/>
        <v>429449.68499999994</v>
      </c>
      <c r="T21" s="37">
        <f t="shared" si="68"/>
        <v>693893.82599999988</v>
      </c>
      <c r="U21" s="37">
        <f t="shared" si="68"/>
        <v>777123.42300000007</v>
      </c>
      <c r="V21" s="37">
        <f t="shared" si="68"/>
        <v>455480.13449999993</v>
      </c>
      <c r="W21" s="37">
        <f t="shared" si="68"/>
        <v>438066.92399999988</v>
      </c>
      <c r="X21" s="37">
        <f t="shared" si="68"/>
        <v>892974.12600000028</v>
      </c>
      <c r="Y21" s="37">
        <f t="shared" si="68"/>
        <v>525832.06500000006</v>
      </c>
      <c r="Z21" s="37">
        <f t="shared" si="68"/>
        <v>509713.49100000004</v>
      </c>
      <c r="AA21" s="37">
        <f t="shared" si="68"/>
        <v>511264.34100000001</v>
      </c>
      <c r="AB21" s="37">
        <f t="shared" si="68"/>
        <v>491871.62099999993</v>
      </c>
      <c r="AC21" s="37">
        <f t="shared" si="68"/>
        <v>462394.41241844796</v>
      </c>
      <c r="AD21" s="37">
        <f t="shared" si="68"/>
        <v>524098.19699999993</v>
      </c>
      <c r="AE21" s="37">
        <f t="shared" si="68"/>
        <v>514376.40899999999</v>
      </c>
      <c r="AF21" s="37">
        <f t="shared" si="68"/>
        <v>653113.41899999999</v>
      </c>
      <c r="AG21" s="37">
        <f t="shared" si="68"/>
        <v>783144.82200000004</v>
      </c>
      <c r="AH21" s="37">
        <f t="shared" si="68"/>
        <v>556837.2209999999</v>
      </c>
      <c r="AI21" s="37">
        <f t="shared" si="68"/>
        <v>417241.43099999998</v>
      </c>
      <c r="AJ21" s="37">
        <f t="shared" si="68"/>
        <v>-231527.67899999997</v>
      </c>
      <c r="AK21" s="37">
        <f t="shared" si="68"/>
        <v>-18842.192999999996</v>
      </c>
      <c r="AL21" s="37">
        <f t="shared" si="68"/>
        <v>-238512.71700000003</v>
      </c>
      <c r="AM21" s="37">
        <f t="shared" si="68"/>
        <v>80768.927999999985</v>
      </c>
      <c r="AN21" s="37">
        <f t="shared" si="68"/>
        <v>-90529.772999999928</v>
      </c>
      <c r="AO21" s="37">
        <f t="shared" si="68"/>
        <v>27335.199000000059</v>
      </c>
      <c r="AP21" s="37">
        <f t="shared" si="68"/>
        <v>183319.33681373997</v>
      </c>
      <c r="AQ21" s="37">
        <f t="shared" si="68"/>
        <v>-572472.19534957176</v>
      </c>
      <c r="AR21" s="37">
        <f t="shared" si="68"/>
        <v>422776.69800000009</v>
      </c>
      <c r="AS21" s="37">
        <f t="shared" si="68"/>
        <v>364376.53200000001</v>
      </c>
      <c r="AT21" s="37">
        <f t="shared" si="68"/>
        <v>104722.34700000013</v>
      </c>
      <c r="AU21" s="37">
        <f t="shared" si="68"/>
        <v>37805.069999999934</v>
      </c>
      <c r="AV21" s="37">
        <f t="shared" si="68"/>
        <v>-195383.41452600004</v>
      </c>
      <c r="AW21" s="37">
        <f t="shared" si="68"/>
        <v>126373.68000000001</v>
      </c>
      <c r="AX21" s="37">
        <f t="shared" si="68"/>
        <v>100216.42200000012</v>
      </c>
      <c r="AY21" s="37">
        <f t="shared" si="68"/>
        <v>113221.38000000005</v>
      </c>
      <c r="AZ21" s="37">
        <f t="shared" si="68"/>
        <v>219103.46699999995</v>
      </c>
      <c r="BA21" s="37">
        <f t="shared" si="68"/>
        <v>209165.77800000005</v>
      </c>
      <c r="BB21" s="37">
        <f t="shared" si="68"/>
        <v>289405.06499999994</v>
      </c>
      <c r="BC21" s="37">
        <f t="shared" si="68"/>
        <v>323084.16751858499</v>
      </c>
      <c r="BD21" s="37">
        <f t="shared" si="68"/>
        <v>572008.52099999972</v>
      </c>
      <c r="BE21" s="37">
        <f t="shared" si="68"/>
        <v>645604.00199999963</v>
      </c>
      <c r="BF21" s="37">
        <f t="shared" si="68"/>
        <v>460932.69621239998</v>
      </c>
      <c r="BG21" s="37">
        <f t="shared" si="68"/>
        <v>489483.25799999991</v>
      </c>
      <c r="BH21" s="37">
        <f t="shared" si="68"/>
        <v>510089.59199999977</v>
      </c>
      <c r="BI21" s="37">
        <f t="shared" si="68"/>
        <v>568628.06099999999</v>
      </c>
      <c r="BJ21" s="37">
        <f t="shared" si="68"/>
        <v>494390.59536336979</v>
      </c>
      <c r="BK21" s="37">
        <f t="shared" si="68"/>
        <v>555285.76532732928</v>
      </c>
      <c r="BL21" s="37">
        <f t="shared" si="68"/>
        <v>499498.72629502905</v>
      </c>
      <c r="BM21" s="37">
        <f t="shared" si="68"/>
        <v>522217.09499999986</v>
      </c>
      <c r="BN21" s="37">
        <f t="shared" si="68"/>
        <v>535876.38899999973</v>
      </c>
      <c r="BO21" s="37">
        <f t="shared" si="68"/>
        <v>531371.24699999974</v>
      </c>
      <c r="BP21" s="37">
        <f t="shared" si="68"/>
        <v>668922.10800000001</v>
      </c>
      <c r="BQ21" s="37">
        <f t="shared" si="68"/>
        <v>777159.36398576433</v>
      </c>
      <c r="BR21" s="37">
        <f t="shared" si="68"/>
        <v>417704.20496848726</v>
      </c>
      <c r="BS21" s="37">
        <f t="shared" si="68"/>
        <v>496067.75182800007</v>
      </c>
      <c r="BT21" s="37">
        <f t="shared" si="68"/>
        <v>452993.26847999997</v>
      </c>
      <c r="BU21" s="37">
        <f t="shared" si="68"/>
        <v>457087.54827222007</v>
      </c>
      <c r="BV21" s="37">
        <f t="shared" ref="BV21:CO21" si="69">BV19+BV20</f>
        <v>544640.2649999999</v>
      </c>
      <c r="BW21" s="37">
        <f t="shared" si="69"/>
        <v>528956.77578674536</v>
      </c>
      <c r="BX21" s="37">
        <f t="shared" si="69"/>
        <v>531972.23718496959</v>
      </c>
      <c r="BY21" s="37">
        <f t="shared" si="69"/>
        <v>495765.22795500013</v>
      </c>
      <c r="BZ21" s="37">
        <f t="shared" si="69"/>
        <v>543043.54512675002</v>
      </c>
      <c r="CA21" s="37">
        <f t="shared" si="69"/>
        <v>540413.09152471274</v>
      </c>
      <c r="CB21" s="37">
        <f t="shared" si="69"/>
        <v>666106.34525821102</v>
      </c>
      <c r="CC21" s="37">
        <f t="shared" si="69"/>
        <v>728731.05168750032</v>
      </c>
      <c r="CD21" s="37">
        <f t="shared" si="69"/>
        <v>339359.58812353661</v>
      </c>
      <c r="CE21" s="37">
        <f t="shared" si="69"/>
        <v>338149.60644398537</v>
      </c>
      <c r="CF21" s="37">
        <f t="shared" si="69"/>
        <v>434702.71908750001</v>
      </c>
      <c r="CG21" s="37">
        <f t="shared" si="69"/>
        <v>539211.31688250008</v>
      </c>
      <c r="CH21" s="37">
        <f t="shared" si="69"/>
        <v>377548.50789848703</v>
      </c>
      <c r="CI21" s="37">
        <f t="shared" si="69"/>
        <v>423399.66870000015</v>
      </c>
      <c r="CJ21" s="37">
        <f t="shared" si="69"/>
        <v>395197.54524322209</v>
      </c>
      <c r="CK21" s="37">
        <f t="shared" si="69"/>
        <v>336551.53303499997</v>
      </c>
      <c r="CL21" s="37">
        <f t="shared" si="69"/>
        <v>290206.75091924844</v>
      </c>
      <c r="CM21" s="37">
        <f t="shared" si="69"/>
        <v>285803.17481999996</v>
      </c>
      <c r="CN21" s="37">
        <f t="shared" si="69"/>
        <v>595997.56745249999</v>
      </c>
      <c r="CO21" s="37">
        <f t="shared" si="69"/>
        <v>718097.91951477644</v>
      </c>
      <c r="CP21" s="37">
        <f t="shared" ref="CP21:CQ21" si="70">CP19+CP20</f>
        <v>253362.57195266327</v>
      </c>
      <c r="CQ21" s="37">
        <f t="shared" si="70"/>
        <v>384206.65487538965</v>
      </c>
      <c r="CR21" s="37">
        <f t="shared" ref="CR21:CS21" si="71">CR19+CR20</f>
        <v>362319.37625314074</v>
      </c>
      <c r="CS21" s="37">
        <f t="shared" si="71"/>
        <v>478498.74413127307</v>
      </c>
      <c r="CT21" s="37">
        <f t="shared" ref="CT21:CU21" si="72">CT19+CT20</f>
        <v>428035.61122041364</v>
      </c>
      <c r="CU21" s="37">
        <f t="shared" si="72"/>
        <v>367464.9141826455</v>
      </c>
      <c r="CV21" s="37">
        <f t="shared" ref="CV21:CW21" si="73">CV19+CV20</f>
        <v>441467.49122807721</v>
      </c>
      <c r="CW21" s="37">
        <f t="shared" si="73"/>
        <v>433106.72769618011</v>
      </c>
      <c r="CX21" s="37">
        <f t="shared" ref="CX21:CY21" si="74">CX19+CX20</f>
        <v>371892.08389464905</v>
      </c>
      <c r="CY21" s="37">
        <f t="shared" si="74"/>
        <v>368505.30528367509</v>
      </c>
      <c r="CZ21" s="37">
        <f t="shared" ref="CZ21:DA21" si="75">CZ19+CZ20</f>
        <v>561479.76123951736</v>
      </c>
      <c r="DA21" s="37">
        <f t="shared" si="75"/>
        <v>638561.30942839198</v>
      </c>
      <c r="DB21" s="37">
        <f t="shared" ref="DB21:DC21" si="76">DB19+DB20</f>
        <v>371986.2085635165</v>
      </c>
      <c r="DC21" s="37">
        <f t="shared" si="76"/>
        <v>509984.27891594835</v>
      </c>
      <c r="DD21" s="37">
        <f t="shared" ref="DD21" si="77">DD19+DD20</f>
        <v>395971.40924930584</v>
      </c>
      <c r="DE21" s="26"/>
      <c r="DF21" s="37">
        <f t="shared" si="36"/>
        <v>1916503.2061571628</v>
      </c>
      <c r="DG21" s="26"/>
      <c r="DH21" s="37">
        <f t="shared" ca="1" si="37"/>
        <v>1717986.52259597</v>
      </c>
    </row>
    <row r="22" spans="2:112" s="42" customFormat="1" ht="17.45" customHeight="1">
      <c r="B22" s="38" t="s">
        <v>5</v>
      </c>
      <c r="C22" s="43"/>
      <c r="D22" s="43"/>
      <c r="E22" s="43"/>
      <c r="F22" s="43"/>
      <c r="G22" s="5"/>
      <c r="H22" s="5"/>
      <c r="I22" s="41">
        <v>-68040.479999999996</v>
      </c>
      <c r="J22" s="41">
        <v>-58643.1</v>
      </c>
      <c r="K22" s="41">
        <v>-85677.9</v>
      </c>
      <c r="L22" s="41">
        <v>-220700.34599999999</v>
      </c>
      <c r="M22" s="41">
        <v>-205931.77199999997</v>
      </c>
      <c r="N22" s="41">
        <v>-193020.114</v>
      </c>
      <c r="O22" s="41">
        <v>-232437.30299999999</v>
      </c>
      <c r="P22" s="41">
        <v>-330233.66399999993</v>
      </c>
      <c r="Q22" s="41">
        <v>-116444.85000000002</v>
      </c>
      <c r="R22" s="41">
        <v>-181918.62</v>
      </c>
      <c r="S22" s="41">
        <v>-367970.49900000001</v>
      </c>
      <c r="T22" s="41">
        <v>-319645.2</v>
      </c>
      <c r="U22" s="41">
        <v>-31895.952000000001</v>
      </c>
      <c r="V22" s="41">
        <v>-20012.900999999998</v>
      </c>
      <c r="W22" s="41">
        <v>-29068.254000000001</v>
      </c>
      <c r="X22" s="41">
        <v>-118111.91099999999</v>
      </c>
      <c r="Y22" s="41">
        <v>-41929.5</v>
      </c>
      <c r="Z22" s="41">
        <v>-18812.333999999999</v>
      </c>
      <c r="AA22" s="41">
        <v>-218756.07899999997</v>
      </c>
      <c r="AB22" s="41">
        <v>-11386.358999999999</v>
      </c>
      <c r="AC22" s="41">
        <v>-164466.70499999999</v>
      </c>
      <c r="AD22" s="41">
        <v>-52129.356000000007</v>
      </c>
      <c r="AE22" s="41">
        <v>-38279.001000000004</v>
      </c>
      <c r="AF22" s="41">
        <v>-44291.739000000001</v>
      </c>
      <c r="AG22" s="41">
        <v>-91303.226999999984</v>
      </c>
      <c r="AH22" s="41">
        <v>-13232.909999999998</v>
      </c>
      <c r="AI22" s="41">
        <v>-9769.9950000000008</v>
      </c>
      <c r="AJ22" s="41">
        <v>-56569.799999999996</v>
      </c>
      <c r="AK22" s="41">
        <v>-4605.7830000000004</v>
      </c>
      <c r="AL22" s="41">
        <v>0</v>
      </c>
      <c r="AM22" s="41">
        <v>-7422.0570000000007</v>
      </c>
      <c r="AN22" s="41">
        <v>-6972.8670000000011</v>
      </c>
      <c r="AO22" s="41">
        <v>-6509.91</v>
      </c>
      <c r="AP22" s="41">
        <v>-7634.67</v>
      </c>
      <c r="AQ22" s="41">
        <v>-6554.55</v>
      </c>
      <c r="AR22" s="41">
        <v>-9479.91</v>
      </c>
      <c r="AS22" s="41">
        <v>-38947.305</v>
      </c>
      <c r="AT22" s="41">
        <v>-10431.9</v>
      </c>
      <c r="AU22" s="41">
        <v>-10647.233999999999</v>
      </c>
      <c r="AV22" s="41">
        <v>3651.4349999999999</v>
      </c>
      <c r="AW22" s="41">
        <v>0</v>
      </c>
      <c r="AX22" s="41">
        <v>-294</v>
      </c>
      <c r="AY22" s="41">
        <v>-1655.28</v>
      </c>
      <c r="AZ22" s="41">
        <v>-7054.41</v>
      </c>
      <c r="BA22" s="41">
        <v>0</v>
      </c>
      <c r="BB22" s="41">
        <v>-31437.039000000001</v>
      </c>
      <c r="BC22" s="41">
        <v>-1056.3509999999999</v>
      </c>
      <c r="BD22" s="41">
        <v>-4691.4299999999994</v>
      </c>
      <c r="BE22" s="41">
        <v>0</v>
      </c>
      <c r="BF22" s="41">
        <v>-2442.2249999999999</v>
      </c>
      <c r="BG22" s="41">
        <v>-1722.4079999999999</v>
      </c>
      <c r="BH22" s="41">
        <v>-769.92</v>
      </c>
      <c r="BI22" s="41">
        <v>-7478.2979999999998</v>
      </c>
      <c r="BJ22" s="41">
        <v>-6794.927999999999</v>
      </c>
      <c r="BK22" s="41">
        <v>-11251.674000000001</v>
      </c>
      <c r="BL22" s="41">
        <v>-3129.9270000000001</v>
      </c>
      <c r="BM22" s="41">
        <v>-12116.553</v>
      </c>
      <c r="BN22" s="41">
        <v>-3970.9319999999998</v>
      </c>
      <c r="BO22" s="41">
        <v>-10389.711000000001</v>
      </c>
      <c r="BP22" s="41">
        <v>-22554</v>
      </c>
      <c r="BQ22" s="41">
        <v>-75756.63</v>
      </c>
      <c r="BR22" s="41">
        <v>-210228.44399999999</v>
      </c>
      <c r="BS22" s="41">
        <v>-182732.95199999999</v>
      </c>
      <c r="BT22" s="41">
        <v>-217785.894</v>
      </c>
      <c r="BU22" s="41">
        <v>-258389.73299999998</v>
      </c>
      <c r="BV22" s="41">
        <v>-99285.125999999989</v>
      </c>
      <c r="BW22" s="41">
        <v>-212147.07</v>
      </c>
      <c r="BX22" s="41">
        <v>-199615.02600000001</v>
      </c>
      <c r="BY22" s="41">
        <v>-249730.065</v>
      </c>
      <c r="BZ22" s="41">
        <v>-300406.54499999998</v>
      </c>
      <c r="CA22" s="41">
        <v>-217938.66899999999</v>
      </c>
      <c r="CB22" s="41">
        <v>-205993.79399999999</v>
      </c>
      <c r="CC22" s="41">
        <v>-87495.651000000013</v>
      </c>
      <c r="CD22" s="41">
        <v>-39178.148999999998</v>
      </c>
      <c r="CE22" s="41">
        <v>-74853.512999999992</v>
      </c>
      <c r="CF22" s="41">
        <v>-209877.53099999999</v>
      </c>
      <c r="CG22" s="41">
        <v>-324912.07500000001</v>
      </c>
      <c r="CH22" s="41">
        <v>-400324.52699999994</v>
      </c>
      <c r="CI22" s="41">
        <v>-340454.66700000002</v>
      </c>
      <c r="CJ22" s="41">
        <v>-107999.067</v>
      </c>
      <c r="CK22" s="41">
        <v>-81083.399999999994</v>
      </c>
      <c r="CL22" s="41">
        <v>-494587.07699999999</v>
      </c>
      <c r="CM22" s="41">
        <v>-339502.48499999999</v>
      </c>
      <c r="CN22" s="41">
        <v>-630100.19999999995</v>
      </c>
      <c r="CO22" s="41">
        <v>-476947.5</v>
      </c>
      <c r="CP22" s="41">
        <v>-518085.3</v>
      </c>
      <c r="CQ22" s="41">
        <v>-891446.4</v>
      </c>
      <c r="CR22" s="41">
        <v>-823050.29999999993</v>
      </c>
      <c r="CS22" s="41">
        <v>-244708.5</v>
      </c>
      <c r="CT22" s="41">
        <v>-468468</v>
      </c>
      <c r="CU22" s="41">
        <v>-194688.3</v>
      </c>
      <c r="CV22" s="41">
        <v>-316567.49699999997</v>
      </c>
      <c r="CW22" s="41">
        <v>-974609.15699999989</v>
      </c>
      <c r="CX22" s="41">
        <v>-534779.40599999996</v>
      </c>
      <c r="CY22" s="41">
        <v>-499927.93199999997</v>
      </c>
      <c r="CZ22" s="41">
        <v>-609521.973</v>
      </c>
      <c r="DA22" s="41">
        <v>-184674.41399999999</v>
      </c>
      <c r="DB22" s="41">
        <v>-144774.50699999998</v>
      </c>
      <c r="DC22" s="41">
        <v>-159429.84899999999</v>
      </c>
      <c r="DD22" s="41">
        <v>-112820.53199999999</v>
      </c>
      <c r="DE22" s="40"/>
      <c r="DF22" s="41">
        <f t="shared" si="36"/>
        <v>-601699.30199999991</v>
      </c>
      <c r="DG22" s="40"/>
      <c r="DH22" s="41">
        <f t="shared" ca="1" si="37"/>
        <v>-2709529.5</v>
      </c>
    </row>
    <row r="23" spans="2:112" s="42" customFormat="1" ht="17.45" customHeight="1">
      <c r="B23" s="38" t="s">
        <v>59</v>
      </c>
      <c r="C23" s="43"/>
      <c r="D23" s="43"/>
      <c r="E23" s="43"/>
      <c r="F23" s="43"/>
      <c r="G23" s="5"/>
      <c r="H23" s="5"/>
      <c r="I23" s="41">
        <v>-19287.999</v>
      </c>
      <c r="J23" s="41">
        <v>-19267.763999999999</v>
      </c>
      <c r="K23" s="41">
        <v>-17370.371999999999</v>
      </c>
      <c r="L23" s="41">
        <v>-26051.739000000001</v>
      </c>
      <c r="M23" s="41">
        <v>-22226.675999999999</v>
      </c>
      <c r="N23" s="41">
        <v>-21970.187999999998</v>
      </c>
      <c r="O23" s="41">
        <v>-22847.360999999997</v>
      </c>
      <c r="P23" s="41">
        <v>-24276.758999999998</v>
      </c>
      <c r="Q23" s="41">
        <v>-25290.672000000002</v>
      </c>
      <c r="R23" s="41">
        <v>-23649.696</v>
      </c>
      <c r="S23" s="41">
        <v>-24456.171000000002</v>
      </c>
      <c r="T23" s="41">
        <v>-24024.891</v>
      </c>
      <c r="U23" s="41">
        <v>101729.96399999999</v>
      </c>
      <c r="V23" s="41">
        <v>2090.0670000000005</v>
      </c>
      <c r="W23" s="41">
        <v>4288.9139999999998</v>
      </c>
      <c r="X23" s="41">
        <v>-4217.4690000000001</v>
      </c>
      <c r="Y23" s="41">
        <v>3395.1959999999999</v>
      </c>
      <c r="Z23" s="41">
        <v>3388.14</v>
      </c>
      <c r="AA23" s="41">
        <v>-5091.3419999999987</v>
      </c>
      <c r="AB23" s="41">
        <v>-138224.997</v>
      </c>
      <c r="AC23" s="41">
        <v>-40736.789999999994</v>
      </c>
      <c r="AD23" s="41">
        <v>-15731.019</v>
      </c>
      <c r="AE23" s="41">
        <v>-24813.198</v>
      </c>
      <c r="AF23" s="41">
        <v>-23304.452999999998</v>
      </c>
      <c r="AG23" s="41">
        <v>-3495.8759999999952</v>
      </c>
      <c r="AH23" s="41">
        <v>-3204.0839999999994</v>
      </c>
      <c r="AI23" s="41">
        <v>-10832.355000000003</v>
      </c>
      <c r="AJ23" s="41">
        <v>-4387.4640000000009</v>
      </c>
      <c r="AK23" s="41">
        <v>-1931.4749999999999</v>
      </c>
      <c r="AL23" s="41">
        <v>-2547.4079999999999</v>
      </c>
      <c r="AM23" s="41">
        <v>-27274.107</v>
      </c>
      <c r="AN23" s="41">
        <v>-8118.3089999999984</v>
      </c>
      <c r="AO23" s="41">
        <v>-8214.465000000002</v>
      </c>
      <c r="AP23" s="41">
        <v>-5986.4669999999996</v>
      </c>
      <c r="AQ23" s="41">
        <v>-2647.2839999999997</v>
      </c>
      <c r="AR23" s="41">
        <v>-23861.690999999999</v>
      </c>
      <c r="AS23" s="41">
        <v>53.693999999998773</v>
      </c>
      <c r="AT23" s="41">
        <v>-5338.574999999998</v>
      </c>
      <c r="AU23" s="41">
        <v>-5871.5699999999979</v>
      </c>
      <c r="AV23" s="41">
        <v>-9860.6220000000012</v>
      </c>
      <c r="AW23" s="41">
        <v>-722.98199999999997</v>
      </c>
      <c r="AX23" s="41">
        <v>-7923.0720000000001</v>
      </c>
      <c r="AY23" s="41">
        <v>-5774.28</v>
      </c>
      <c r="AZ23" s="41">
        <v>-3292.3019999999979</v>
      </c>
      <c r="BA23" s="41">
        <v>-552.39</v>
      </c>
      <c r="BB23" s="41">
        <v>-981.22200000000157</v>
      </c>
      <c r="BC23" s="41">
        <v>-499.06500000000005</v>
      </c>
      <c r="BD23" s="41">
        <v>-3024.9870000000001</v>
      </c>
      <c r="BE23" s="41">
        <v>0</v>
      </c>
      <c r="BF23" s="41">
        <v>0</v>
      </c>
      <c r="BG23" s="41">
        <v>0</v>
      </c>
      <c r="BH23" s="41">
        <v>0</v>
      </c>
      <c r="BI23" s="41">
        <v>0</v>
      </c>
      <c r="BJ23" s="41">
        <v>0</v>
      </c>
      <c r="BK23" s="41">
        <v>0</v>
      </c>
      <c r="BL23" s="41">
        <v>0</v>
      </c>
      <c r="BM23" s="41">
        <v>0</v>
      </c>
      <c r="BN23" s="41">
        <v>0</v>
      </c>
      <c r="BO23" s="41">
        <v>0</v>
      </c>
      <c r="BP23" s="41">
        <v>0</v>
      </c>
      <c r="BQ23" s="41">
        <v>-142602.6</v>
      </c>
      <c r="BR23" s="41">
        <v>-4958.6639999999998</v>
      </c>
      <c r="BS23" s="41">
        <v>-4319.1719999999996</v>
      </c>
      <c r="BT23" s="41">
        <v>-7986.4709999999995</v>
      </c>
      <c r="BU23" s="41">
        <v>-13236.638999999999</v>
      </c>
      <c r="BV23" s="41">
        <v>-18635.361000000001</v>
      </c>
      <c r="BW23" s="41">
        <v>-131621.47100000011</v>
      </c>
      <c r="BX23" s="41">
        <v>-115125.82700000009</v>
      </c>
      <c r="BY23" s="41">
        <v>-125238.45</v>
      </c>
      <c r="BZ23" s="41">
        <v>-101892.56399999998</v>
      </c>
      <c r="CA23" s="41">
        <v>-1653.99</v>
      </c>
      <c r="CB23" s="41">
        <v>-1310.8949999999998</v>
      </c>
      <c r="CC23" s="41">
        <v>-15986.255999999998</v>
      </c>
      <c r="CD23" s="41">
        <v>-1592.778</v>
      </c>
      <c r="CE23" s="41">
        <v>-37.556999999999995</v>
      </c>
      <c r="CF23" s="41">
        <v>-1277.1719999999998</v>
      </c>
      <c r="CG23" s="41">
        <v>-1041.9179999999999</v>
      </c>
      <c r="CH23" s="41">
        <v>-2171.7689999999998</v>
      </c>
      <c r="CI23" s="41">
        <v>-762.84899999999993</v>
      </c>
      <c r="CJ23" s="41">
        <v>-951.69600000000003</v>
      </c>
      <c r="CK23" s="41">
        <v>0</v>
      </c>
      <c r="CL23" s="41">
        <v>-946.17299999999989</v>
      </c>
      <c r="CM23" s="41">
        <v>-5.7239999999999993</v>
      </c>
      <c r="CN23" s="41">
        <v>0</v>
      </c>
      <c r="CO23" s="41">
        <v>0</v>
      </c>
      <c r="CP23" s="41">
        <v>0</v>
      </c>
      <c r="CQ23" s="41">
        <v>0</v>
      </c>
      <c r="CR23" s="41">
        <v>0</v>
      </c>
      <c r="CS23" s="41">
        <v>0</v>
      </c>
      <c r="CT23" s="41">
        <v>0</v>
      </c>
      <c r="CU23" s="41">
        <v>0</v>
      </c>
      <c r="CV23" s="41">
        <v>0</v>
      </c>
      <c r="CW23" s="41">
        <v>0</v>
      </c>
      <c r="CX23" s="41">
        <v>0</v>
      </c>
      <c r="CY23" s="41">
        <v>0</v>
      </c>
      <c r="CZ23" s="41">
        <v>0</v>
      </c>
      <c r="DA23" s="41">
        <v>0</v>
      </c>
      <c r="DB23" s="41">
        <v>0</v>
      </c>
      <c r="DC23" s="41">
        <v>0</v>
      </c>
      <c r="DD23" s="41">
        <v>0</v>
      </c>
      <c r="DE23" s="43"/>
      <c r="DF23" s="41">
        <f t="shared" si="36"/>
        <v>0</v>
      </c>
      <c r="DG23" s="43"/>
      <c r="DH23" s="41">
        <f t="shared" ca="1" si="37"/>
        <v>0</v>
      </c>
    </row>
    <row r="24" spans="2:112" ht="17.45" customHeight="1">
      <c r="B24" s="44" t="s">
        <v>31</v>
      </c>
      <c r="C24" s="45"/>
      <c r="D24" s="45"/>
      <c r="E24" s="45"/>
      <c r="F24" s="61"/>
      <c r="I24" s="46">
        <f>I21+I22+I23</f>
        <v>752457.78000000014</v>
      </c>
      <c r="J24" s="46">
        <f t="shared" ref="J24:BU24" si="78">J21+J22+J23</f>
        <v>356344.54199999996</v>
      </c>
      <c r="K24" s="46">
        <f t="shared" si="78"/>
        <v>336612.61499999999</v>
      </c>
      <c r="L24" s="46">
        <f t="shared" si="78"/>
        <v>228122.88599999991</v>
      </c>
      <c r="M24" s="46">
        <f t="shared" si="78"/>
        <v>222381.69299999997</v>
      </c>
      <c r="N24" s="46">
        <f t="shared" si="78"/>
        <v>199528.15200000003</v>
      </c>
      <c r="O24" s="46">
        <f t="shared" si="78"/>
        <v>159871.51500000001</v>
      </c>
      <c r="P24" s="46">
        <f t="shared" si="78"/>
        <v>229976.28599999999</v>
      </c>
      <c r="Q24" s="46">
        <f t="shared" si="78"/>
        <v>309396.70199999993</v>
      </c>
      <c r="R24" s="46">
        <f t="shared" si="78"/>
        <v>254306.22600000002</v>
      </c>
      <c r="S24" s="46">
        <f t="shared" si="78"/>
        <v>37023.014999999927</v>
      </c>
      <c r="T24" s="46">
        <f t="shared" si="78"/>
        <v>350223.73499999987</v>
      </c>
      <c r="U24" s="46">
        <f t="shared" si="78"/>
        <v>846957.43500000006</v>
      </c>
      <c r="V24" s="46">
        <f t="shared" si="78"/>
        <v>437557.3004999999</v>
      </c>
      <c r="W24" s="46">
        <f t="shared" si="78"/>
        <v>413287.58399999986</v>
      </c>
      <c r="X24" s="46">
        <f t="shared" si="78"/>
        <v>770644.74600000028</v>
      </c>
      <c r="Y24" s="46">
        <f t="shared" si="78"/>
        <v>487297.76100000006</v>
      </c>
      <c r="Z24" s="46">
        <f t="shared" si="78"/>
        <v>494289.29700000008</v>
      </c>
      <c r="AA24" s="46">
        <f t="shared" si="78"/>
        <v>287416.92000000004</v>
      </c>
      <c r="AB24" s="46">
        <f t="shared" si="78"/>
        <v>342260.2649999999</v>
      </c>
      <c r="AC24" s="46">
        <f t="shared" si="78"/>
        <v>257190.91741844796</v>
      </c>
      <c r="AD24" s="46">
        <f t="shared" si="78"/>
        <v>456237.82199999993</v>
      </c>
      <c r="AE24" s="46">
        <f t="shared" si="78"/>
        <v>451284.21</v>
      </c>
      <c r="AF24" s="46">
        <f t="shared" si="78"/>
        <v>585517.22699999996</v>
      </c>
      <c r="AG24" s="46">
        <f t="shared" si="78"/>
        <v>688345.71900000004</v>
      </c>
      <c r="AH24" s="46">
        <f t="shared" si="78"/>
        <v>540400.22699999984</v>
      </c>
      <c r="AI24" s="46">
        <f t="shared" si="78"/>
        <v>396639.08100000001</v>
      </c>
      <c r="AJ24" s="46">
        <f t="shared" si="78"/>
        <v>-292484.94299999997</v>
      </c>
      <c r="AK24" s="46">
        <f t="shared" si="78"/>
        <v>-25379.450999999994</v>
      </c>
      <c r="AL24" s="46">
        <f t="shared" si="78"/>
        <v>-241060.12500000003</v>
      </c>
      <c r="AM24" s="46">
        <f t="shared" si="78"/>
        <v>46072.763999999981</v>
      </c>
      <c r="AN24" s="46">
        <f t="shared" si="78"/>
        <v>-105620.94899999992</v>
      </c>
      <c r="AO24" s="46">
        <f t="shared" si="78"/>
        <v>12610.824000000057</v>
      </c>
      <c r="AP24" s="46">
        <f t="shared" si="78"/>
        <v>169698.19981373995</v>
      </c>
      <c r="AQ24" s="46">
        <f t="shared" si="78"/>
        <v>-581674.02934957179</v>
      </c>
      <c r="AR24" s="46">
        <f t="shared" si="78"/>
        <v>389435.09700000013</v>
      </c>
      <c r="AS24" s="46">
        <f t="shared" si="78"/>
        <v>325482.92100000003</v>
      </c>
      <c r="AT24" s="46">
        <f t="shared" si="78"/>
        <v>88951.872000000134</v>
      </c>
      <c r="AU24" s="46">
        <f t="shared" si="78"/>
        <v>21286.265999999938</v>
      </c>
      <c r="AV24" s="46">
        <f t="shared" si="78"/>
        <v>-201592.60152600004</v>
      </c>
      <c r="AW24" s="46">
        <f t="shared" si="78"/>
        <v>125650.698</v>
      </c>
      <c r="AX24" s="46">
        <f t="shared" si="78"/>
        <v>91999.350000000122</v>
      </c>
      <c r="AY24" s="46">
        <f t="shared" si="78"/>
        <v>105791.82000000005</v>
      </c>
      <c r="AZ24" s="46">
        <f t="shared" si="78"/>
        <v>208756.75499999995</v>
      </c>
      <c r="BA24" s="46">
        <f t="shared" si="78"/>
        <v>208613.38800000004</v>
      </c>
      <c r="BB24" s="46">
        <f t="shared" si="78"/>
        <v>256986.80399999995</v>
      </c>
      <c r="BC24" s="46">
        <f t="shared" si="78"/>
        <v>321528.75151858496</v>
      </c>
      <c r="BD24" s="46">
        <f t="shared" si="78"/>
        <v>564292.1039999997</v>
      </c>
      <c r="BE24" s="46">
        <f t="shared" si="78"/>
        <v>645604.00199999963</v>
      </c>
      <c r="BF24" s="46">
        <f t="shared" si="78"/>
        <v>458490.47121240001</v>
      </c>
      <c r="BG24" s="46">
        <f t="shared" si="78"/>
        <v>487760.84999999992</v>
      </c>
      <c r="BH24" s="46">
        <f t="shared" si="78"/>
        <v>509319.67199999979</v>
      </c>
      <c r="BI24" s="46">
        <f t="shared" si="78"/>
        <v>561149.76300000004</v>
      </c>
      <c r="BJ24" s="46">
        <f t="shared" si="78"/>
        <v>487595.66736336978</v>
      </c>
      <c r="BK24" s="46">
        <f t="shared" si="78"/>
        <v>544034.09132732928</v>
      </c>
      <c r="BL24" s="46">
        <f t="shared" si="78"/>
        <v>496368.79929502902</v>
      </c>
      <c r="BM24" s="46">
        <f t="shared" si="78"/>
        <v>510100.54199999984</v>
      </c>
      <c r="BN24" s="46">
        <f t="shared" si="78"/>
        <v>531905.4569999997</v>
      </c>
      <c r="BO24" s="46">
        <f t="shared" si="78"/>
        <v>520981.53599999973</v>
      </c>
      <c r="BP24" s="46">
        <f t="shared" si="78"/>
        <v>646368.10800000001</v>
      </c>
      <c r="BQ24" s="46">
        <f t="shared" si="78"/>
        <v>558800.13398576435</v>
      </c>
      <c r="BR24" s="46">
        <f t="shared" si="78"/>
        <v>202517.09696848728</v>
      </c>
      <c r="BS24" s="46">
        <f t="shared" si="78"/>
        <v>309015.62782800006</v>
      </c>
      <c r="BT24" s="46">
        <f t="shared" si="78"/>
        <v>227220.90347999998</v>
      </c>
      <c r="BU24" s="46">
        <f t="shared" si="78"/>
        <v>185461.17627222009</v>
      </c>
      <c r="BV24" s="46">
        <f t="shared" ref="BV24:CO24" si="79">BV21+BV22+BV23</f>
        <v>426719.77799999993</v>
      </c>
      <c r="BW24" s="46">
        <f t="shared" si="79"/>
        <v>185188.23478674525</v>
      </c>
      <c r="BX24" s="46">
        <f t="shared" si="79"/>
        <v>217231.38418496947</v>
      </c>
      <c r="BY24" s="46">
        <f t="shared" si="79"/>
        <v>120796.71295500013</v>
      </c>
      <c r="BZ24" s="46">
        <f t="shared" si="79"/>
        <v>140744.43612675005</v>
      </c>
      <c r="CA24" s="46">
        <f t="shared" si="79"/>
        <v>320820.43252471276</v>
      </c>
      <c r="CB24" s="46">
        <f t="shared" si="79"/>
        <v>458801.65625821101</v>
      </c>
      <c r="CC24" s="46">
        <f t="shared" si="79"/>
        <v>625249.14468750032</v>
      </c>
      <c r="CD24" s="46">
        <f t="shared" si="79"/>
        <v>298588.66112353664</v>
      </c>
      <c r="CE24" s="46">
        <f t="shared" si="79"/>
        <v>263258.53644398542</v>
      </c>
      <c r="CF24" s="46">
        <f t="shared" si="79"/>
        <v>223548.01608750003</v>
      </c>
      <c r="CG24" s="46">
        <f t="shared" si="79"/>
        <v>213257.32388250006</v>
      </c>
      <c r="CH24" s="46">
        <f t="shared" si="79"/>
        <v>-24947.78810151291</v>
      </c>
      <c r="CI24" s="46">
        <f t="shared" si="79"/>
        <v>82182.152700000137</v>
      </c>
      <c r="CJ24" s="46">
        <f t="shared" si="79"/>
        <v>286246.78224322211</v>
      </c>
      <c r="CK24" s="46">
        <f t="shared" si="79"/>
        <v>255468.13303499998</v>
      </c>
      <c r="CL24" s="46">
        <f t="shared" si="79"/>
        <v>-205326.49908075156</v>
      </c>
      <c r="CM24" s="46">
        <f t="shared" si="79"/>
        <v>-53705.034180000031</v>
      </c>
      <c r="CN24" s="46">
        <f t="shared" si="79"/>
        <v>-34102.632547499961</v>
      </c>
      <c r="CO24" s="46">
        <f t="shared" si="79"/>
        <v>241150.41951477644</v>
      </c>
      <c r="CP24" s="46">
        <f t="shared" ref="CP24:CQ24" si="80">CP21+CP22+CP23</f>
        <v>-264722.72804733668</v>
      </c>
      <c r="CQ24" s="46">
        <f t="shared" si="80"/>
        <v>-507239.74512461037</v>
      </c>
      <c r="CR24" s="46">
        <f t="shared" ref="CR24:CS24" si="81">CR21+CR22+CR23</f>
        <v>-460730.92374685919</v>
      </c>
      <c r="CS24" s="46">
        <f t="shared" si="81"/>
        <v>233790.24413127307</v>
      </c>
      <c r="CT24" s="46">
        <f t="shared" ref="CT24:CU24" si="82">CT21+CT22+CT23</f>
        <v>-40432.388779586356</v>
      </c>
      <c r="CU24" s="46">
        <f t="shared" si="82"/>
        <v>172776.61418264551</v>
      </c>
      <c r="CV24" s="46">
        <f t="shared" ref="CV24:CW24" si="83">CV21+CV22+CV23</f>
        <v>124899.99422807724</v>
      </c>
      <c r="CW24" s="46">
        <f t="shared" si="83"/>
        <v>-541502.42930381978</v>
      </c>
      <c r="CX24" s="46">
        <f t="shared" ref="CX24:CY24" si="84">CX21+CX22+CX23</f>
        <v>-162887.3221053509</v>
      </c>
      <c r="CY24" s="46">
        <f t="shared" si="84"/>
        <v>-131422.62671632488</v>
      </c>
      <c r="CZ24" s="46">
        <f t="shared" ref="CZ24:DA24" si="85">CZ21+CZ22+CZ23</f>
        <v>-48042.211760482634</v>
      </c>
      <c r="DA24" s="46">
        <f t="shared" si="85"/>
        <v>453886.89542839199</v>
      </c>
      <c r="DB24" s="46">
        <f t="shared" ref="DB24:DC24" si="86">DB21+DB22+DB23</f>
        <v>227211.70156351652</v>
      </c>
      <c r="DC24" s="46">
        <f t="shared" si="86"/>
        <v>350554.42991594836</v>
      </c>
      <c r="DD24" s="46">
        <f t="shared" ref="DD24" si="87">DD21+DD22+DD23</f>
        <v>283150.87724930583</v>
      </c>
      <c r="DE24" s="26"/>
      <c r="DF24" s="46">
        <f t="shared" si="36"/>
        <v>1314803.9041571626</v>
      </c>
      <c r="DG24" s="26"/>
      <c r="DH24" s="46">
        <f t="shared" ca="1" si="37"/>
        <v>-991542.97740402981</v>
      </c>
    </row>
    <row r="26" spans="2:112" ht="17.45" customHeight="1">
      <c r="B26" s="24" t="s">
        <v>60</v>
      </c>
      <c r="C26" s="24"/>
      <c r="D26" s="24"/>
      <c r="E26" s="24"/>
      <c r="F26" s="24"/>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row>
    <row r="27" spans="2:112"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F27" s="7"/>
      <c r="DH27" s="7"/>
    </row>
    <row r="28" spans="2:112" ht="17.45" customHeight="1">
      <c r="B28" s="47"/>
      <c r="C28" s="47"/>
      <c r="D28" s="47"/>
      <c r="E28" s="47"/>
      <c r="F28" s="47"/>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74"/>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row>
    <row r="29" spans="2:112" ht="17.45" customHeight="1">
      <c r="B29" s="38" t="s">
        <v>32</v>
      </c>
      <c r="I29" s="62">
        <v>21877346.140000012</v>
      </c>
      <c r="J29" s="62">
        <v>19924285.160000004</v>
      </c>
      <c r="K29" s="62">
        <v>24006697.610000018</v>
      </c>
      <c r="L29" s="62">
        <v>22537508.119999997</v>
      </c>
      <c r="M29" s="62">
        <v>24673800.56000001</v>
      </c>
      <c r="N29" s="62">
        <v>22120015.590000004</v>
      </c>
      <c r="O29" s="62">
        <v>22301302.059999999</v>
      </c>
      <c r="P29" s="62">
        <v>22742960</v>
      </c>
      <c r="Q29" s="62">
        <v>22221014</v>
      </c>
      <c r="R29" s="62">
        <v>23261296</v>
      </c>
      <c r="S29" s="62">
        <v>26993177</v>
      </c>
      <c r="T29" s="62">
        <v>40326684</v>
      </c>
      <c r="U29" s="62">
        <v>23240324</v>
      </c>
      <c r="V29" s="62">
        <v>20826203</v>
      </c>
      <c r="W29" s="62">
        <v>24389323</v>
      </c>
      <c r="X29" s="62">
        <v>24820161</v>
      </c>
      <c r="Y29" s="62">
        <v>27518316</v>
      </c>
      <c r="Z29" s="62">
        <v>27530166.190000001</v>
      </c>
      <c r="AA29" s="62">
        <v>27755428.850000001</v>
      </c>
      <c r="AB29" s="62">
        <v>26376406</v>
      </c>
      <c r="AC29" s="62">
        <v>25892256.689999994</v>
      </c>
      <c r="AD29" s="62">
        <v>27720401</v>
      </c>
      <c r="AE29" s="62">
        <v>32179683</v>
      </c>
      <c r="AF29" s="62">
        <v>44250192</v>
      </c>
      <c r="AG29" s="62">
        <v>28765224</v>
      </c>
      <c r="AH29" s="62">
        <v>22114434</v>
      </c>
      <c r="AI29" s="62">
        <v>13340815.710000001</v>
      </c>
      <c r="AJ29" s="62">
        <v>970535.62</v>
      </c>
      <c r="AK29" s="62">
        <v>1492656.46</v>
      </c>
      <c r="AL29" s="62">
        <v>5331592.6900000004</v>
      </c>
      <c r="AM29" s="62">
        <v>9561302.9900000002</v>
      </c>
      <c r="AN29" s="62">
        <v>12102989.380000001</v>
      </c>
      <c r="AO29" s="62">
        <v>13299972.82</v>
      </c>
      <c r="AP29" s="62">
        <v>16233603.440000001</v>
      </c>
      <c r="AQ29" s="62">
        <v>19523082.989999998</v>
      </c>
      <c r="AR29" s="62">
        <v>25593063.48</v>
      </c>
      <c r="AS29" s="62">
        <v>14192392.07</v>
      </c>
      <c r="AT29" s="62">
        <v>13859860.07</v>
      </c>
      <c r="AU29" s="62">
        <v>5549339.0899999999</v>
      </c>
      <c r="AV29" s="62">
        <v>7592380.0100000007</v>
      </c>
      <c r="AW29" s="62">
        <v>17427099.829999998</v>
      </c>
      <c r="AX29" s="62">
        <v>17662595.719999999</v>
      </c>
      <c r="AY29" s="62">
        <v>19488504.690000001</v>
      </c>
      <c r="AZ29" s="62">
        <v>18329840.899999999</v>
      </c>
      <c r="BA29" s="62">
        <v>18718602.25</v>
      </c>
      <c r="BB29" s="62">
        <v>23792508.420000002</v>
      </c>
      <c r="BC29" s="62">
        <v>27924579.190000001</v>
      </c>
      <c r="BD29" s="62">
        <v>40179005.270000003</v>
      </c>
      <c r="BE29" s="62">
        <v>20940615.350000001</v>
      </c>
      <c r="BF29" s="62">
        <v>18958842.960000001</v>
      </c>
      <c r="BG29" s="62">
        <v>23780757.859999996</v>
      </c>
      <c r="BH29" s="62">
        <v>25139073.48</v>
      </c>
      <c r="BI29" s="62">
        <v>28005366.480000004</v>
      </c>
      <c r="BJ29" s="62">
        <v>26734148.600000005</v>
      </c>
      <c r="BK29" s="62">
        <v>27892040.680000003</v>
      </c>
      <c r="BL29" s="62">
        <v>25102226.170000009</v>
      </c>
      <c r="BM29" s="62">
        <v>24677141.129999999</v>
      </c>
      <c r="BN29" s="62">
        <v>26552494.340000007</v>
      </c>
      <c r="BO29" s="62">
        <v>28542333.489999998</v>
      </c>
      <c r="BP29" s="62">
        <v>40104198</v>
      </c>
      <c r="BQ29" s="62">
        <v>24161967.809999995</v>
      </c>
      <c r="BR29" s="62">
        <v>21402012.690000013</v>
      </c>
      <c r="BS29" s="62">
        <v>23889086.440000005</v>
      </c>
      <c r="BT29" s="62">
        <v>25078500</v>
      </c>
      <c r="BU29" s="62">
        <v>26186525</v>
      </c>
      <c r="BV29" s="62">
        <v>25749248</v>
      </c>
      <c r="BW29" s="62">
        <v>25723659</v>
      </c>
      <c r="BX29" s="62">
        <v>22445004</v>
      </c>
      <c r="BY29" s="62">
        <v>21589691.779999986</v>
      </c>
      <c r="BZ29" s="62">
        <v>22570482.900000006</v>
      </c>
      <c r="CA29" s="62">
        <v>26442698.510000017</v>
      </c>
      <c r="CB29" s="62">
        <v>35693475</v>
      </c>
      <c r="CC29" s="62">
        <v>22316586.309999999</v>
      </c>
      <c r="CD29" s="62">
        <v>20203597.259999983</v>
      </c>
      <c r="CE29" s="62">
        <v>24387610.719999999</v>
      </c>
      <c r="CF29" s="62">
        <v>21699655</v>
      </c>
      <c r="CG29" s="62">
        <v>24512730.449999999</v>
      </c>
      <c r="CH29" s="62">
        <v>25325563.440000001</v>
      </c>
      <c r="CI29" s="62">
        <v>26079261.98</v>
      </c>
      <c r="CJ29" s="62">
        <v>23561914</v>
      </c>
      <c r="CK29" s="62">
        <v>21992254.969999991</v>
      </c>
      <c r="CL29" s="62">
        <v>23646104.119999997</v>
      </c>
      <c r="CM29" s="62">
        <v>28597025.210000012</v>
      </c>
      <c r="CN29" s="62">
        <v>37009472.549999997</v>
      </c>
      <c r="CO29" s="62">
        <v>24103385.109999999</v>
      </c>
      <c r="CP29" s="62">
        <v>21701092.999999996</v>
      </c>
      <c r="CQ29" s="62">
        <v>24143067.489999995</v>
      </c>
      <c r="CR29" s="62">
        <v>27448324.129999995</v>
      </c>
      <c r="CS29" s="62">
        <v>27829761.299999997</v>
      </c>
      <c r="CT29" s="62">
        <v>25712667.360000003</v>
      </c>
      <c r="CU29" s="62">
        <v>25761779.490000006</v>
      </c>
      <c r="CV29" s="62">
        <v>26734870.379999999</v>
      </c>
      <c r="CW29" s="62">
        <v>24976878.75</v>
      </c>
      <c r="CX29" s="62">
        <v>25696319.77</v>
      </c>
      <c r="CY29" s="62">
        <v>28896984.039999988</v>
      </c>
      <c r="CZ29" s="62">
        <v>38913764.5</v>
      </c>
      <c r="DA29" s="62">
        <v>26625663.749999993</v>
      </c>
      <c r="DB29" s="62">
        <v>24652534.780000005</v>
      </c>
      <c r="DC29" s="62">
        <v>28091857.900000006</v>
      </c>
      <c r="DD29" s="62">
        <v>27247297.010000002</v>
      </c>
    </row>
    <row r="30" spans="2:112" ht="17.45" customHeight="1">
      <c r="B30" s="38" t="s">
        <v>33</v>
      </c>
      <c r="I30" s="49">
        <v>8.7999999999999995E-2</v>
      </c>
      <c r="J30" s="49">
        <v>8.6999999999999994E-2</v>
      </c>
      <c r="K30" s="49">
        <v>0.09</v>
      </c>
      <c r="L30" s="49">
        <v>0.112</v>
      </c>
      <c r="M30" s="49">
        <v>0.111</v>
      </c>
      <c r="N30" s="49">
        <v>0.108</v>
      </c>
      <c r="O30" s="49">
        <v>0.115</v>
      </c>
      <c r="P30" s="49">
        <v>9.4E-2</v>
      </c>
      <c r="Q30" s="49">
        <v>0.10299999999999999</v>
      </c>
      <c r="R30" s="49">
        <v>8.5999999999999993E-2</v>
      </c>
      <c r="S30" s="49">
        <v>8.7999999999999995E-2</v>
      </c>
      <c r="T30" s="49">
        <v>8.6999999999999994E-2</v>
      </c>
      <c r="U30" s="49">
        <v>6.5000000000000002E-2</v>
      </c>
      <c r="V30" s="49">
        <v>6.7000000000000004E-2</v>
      </c>
      <c r="W30" s="49">
        <v>5.7829567905602154E-2</v>
      </c>
      <c r="X30" s="49">
        <v>5.5355869658689515E-2</v>
      </c>
      <c r="Y30" s="49">
        <v>4.1526835135767666E-2</v>
      </c>
      <c r="Z30" s="49">
        <v>4.1358112043018945E-2</v>
      </c>
      <c r="AA30" s="49">
        <v>4.7832452526220114E-2</v>
      </c>
      <c r="AB30" s="49">
        <v>4.1839456206035824E-2</v>
      </c>
      <c r="AC30" s="49">
        <v>5.0021655632218047E-2</v>
      </c>
      <c r="AD30" s="49">
        <v>4.9658961176739611E-2</v>
      </c>
      <c r="AE30" s="49">
        <v>5.4559686484085095E-2</v>
      </c>
      <c r="AF30" s="49">
        <v>4.7168223615541703E-2</v>
      </c>
      <c r="AG30" s="49">
        <v>9.749792483850718E-2</v>
      </c>
      <c r="AH30" s="49">
        <v>0.10278771743654955</v>
      </c>
      <c r="AI30" s="49">
        <v>0.10632977102313627</v>
      </c>
      <c r="AJ30" s="49">
        <v>0.10632977102313627</v>
      </c>
      <c r="AK30" s="49">
        <v>0.10842363484191575</v>
      </c>
      <c r="AL30" s="49">
        <v>0.11258930173944851</v>
      </c>
      <c r="AM30" s="49">
        <v>0.11686990236896942</v>
      </c>
      <c r="AN30" s="49">
        <v>7.7818895837360638E-2</v>
      </c>
      <c r="AO30" s="49">
        <v>7.5398032695246683E-2</v>
      </c>
      <c r="AP30" s="49">
        <v>7.8050813656343476E-2</v>
      </c>
      <c r="AQ30" s="49">
        <v>7.3854542122719607E-2</v>
      </c>
      <c r="AR30" s="49">
        <v>7.4631589164516732E-2</v>
      </c>
      <c r="AS30" s="49">
        <v>8.2645940337033971E-2</v>
      </c>
      <c r="AT30" s="49">
        <v>9.4096916634924102E-2</v>
      </c>
      <c r="AU30" s="49">
        <v>9.4232587199604576E-2</v>
      </c>
      <c r="AV30" s="49">
        <v>9.9353267390369898E-2</v>
      </c>
      <c r="AW30" s="49">
        <v>0.11116449117964605</v>
      </c>
      <c r="AX30" s="49">
        <v>0.1113322441624273</v>
      </c>
      <c r="AY30" s="49">
        <v>0.113890952948415</v>
      </c>
      <c r="AZ30" s="49">
        <v>0.11307312317174398</v>
      </c>
      <c r="BA30" s="49">
        <v>0.1098151264251187</v>
      </c>
      <c r="BB30" s="49">
        <v>0.10943312814179995</v>
      </c>
      <c r="BC30" s="49">
        <v>0.11039723199421866</v>
      </c>
      <c r="BD30" s="49">
        <v>0.11198204907141793</v>
      </c>
      <c r="BE30" s="49">
        <v>0.11043774284419339</v>
      </c>
      <c r="BF30" s="49">
        <v>0.11386865838668384</v>
      </c>
      <c r="BG30" s="49">
        <v>0.11798254879586258</v>
      </c>
      <c r="BH30" s="49">
        <v>0.11798254879586258</v>
      </c>
      <c r="BI30" s="49">
        <v>0.11798254879586258</v>
      </c>
      <c r="BJ30" s="49">
        <v>0.11619055542550466</v>
      </c>
      <c r="BK30" s="49">
        <v>0.11435179785249062</v>
      </c>
      <c r="BL30" s="49">
        <v>0.11574140157209288</v>
      </c>
      <c r="BM30" s="49">
        <v>0.11574140157209288</v>
      </c>
      <c r="BN30" s="49">
        <v>0.11096982159184803</v>
      </c>
      <c r="BO30" s="49">
        <v>0.11329443747965962</v>
      </c>
      <c r="BP30" s="49">
        <v>0.11446354254604439</v>
      </c>
      <c r="BQ30" s="49">
        <v>0.13572494166029778</v>
      </c>
      <c r="BR30" s="49">
        <v>0.18191601094826207</v>
      </c>
      <c r="BS30" s="49">
        <v>0.14961880377713449</v>
      </c>
      <c r="BT30" s="49">
        <v>0.15852548118869236</v>
      </c>
      <c r="BU30" s="49">
        <v>0.17930809099552561</v>
      </c>
      <c r="BV30" s="49">
        <v>0.17846089764974599</v>
      </c>
      <c r="BW30" s="49">
        <v>0.16375627476361648</v>
      </c>
      <c r="BX30" s="49">
        <v>0.16214345354180451</v>
      </c>
      <c r="BY30" s="49">
        <v>0.13027051907831194</v>
      </c>
      <c r="BZ30" s="49">
        <v>0.13161990995500558</v>
      </c>
      <c r="CA30" s="49">
        <v>0.12508482477615201</v>
      </c>
      <c r="CB30" s="49">
        <v>0.15916894973940032</v>
      </c>
      <c r="CC30" s="49">
        <v>0.15916894973940032</v>
      </c>
      <c r="CD30" s="49">
        <v>0.15695854186515887</v>
      </c>
      <c r="CE30" s="49">
        <v>0.15894041187923327</v>
      </c>
      <c r="CF30" s="49">
        <v>0.16486138152302082</v>
      </c>
      <c r="CG30" s="49">
        <v>0.11048522193761426</v>
      </c>
      <c r="CH30" s="49">
        <v>0.11376981470761613</v>
      </c>
      <c r="CI30" s="49">
        <v>0.11655116764108854</v>
      </c>
      <c r="CJ30" s="49">
        <v>0.11875627502158277</v>
      </c>
      <c r="CK30" s="49">
        <v>9.2576263929256525E-2</v>
      </c>
      <c r="CL30" s="49">
        <v>8.9375566793025413E-2</v>
      </c>
      <c r="CM30" s="49">
        <v>8.4461895180029278E-2</v>
      </c>
      <c r="CN30" s="49">
        <v>8.3489478587927518E-2</v>
      </c>
      <c r="CO30" s="49">
        <v>9.6118188486098752E-2</v>
      </c>
      <c r="CP30" s="49">
        <v>9.8474676548281001E-2</v>
      </c>
      <c r="CQ30" s="49">
        <v>8.0384163395085015E-2</v>
      </c>
      <c r="CR30" s="49">
        <v>8.1531273242909319E-2</v>
      </c>
      <c r="CS30" s="49">
        <v>8.3765106232751477E-2</v>
      </c>
      <c r="CT30" s="49">
        <v>8.3765106232751477E-2</v>
      </c>
      <c r="CU30" s="49">
        <v>8.6138588696827348E-2</v>
      </c>
      <c r="CV30" s="49">
        <v>8.6138588696827348E-2</v>
      </c>
      <c r="CW30" s="49">
        <v>8.9924396170683971E-2</v>
      </c>
      <c r="CX30" s="49">
        <v>8.9952923764569676E-2</v>
      </c>
      <c r="CY30" s="49">
        <v>8.5708915249170764E-2</v>
      </c>
      <c r="CZ30" s="49">
        <v>8.6720909722562842E-2</v>
      </c>
      <c r="DA30" s="49">
        <v>8.6720909722562842E-2</v>
      </c>
      <c r="DB30" s="49">
        <v>8.5555746976281377E-2</v>
      </c>
      <c r="DC30" s="49">
        <v>9.1028731743882055E-2</v>
      </c>
      <c r="DD30" s="49">
        <v>8.9564363190783133E-2</v>
      </c>
    </row>
    <row r="31" spans="2:112" ht="17.45" customHeight="1">
      <c r="B31" s="38" t="s">
        <v>34</v>
      </c>
      <c r="I31" s="62">
        <v>72467</v>
      </c>
      <c r="J31" s="62">
        <v>63894</v>
      </c>
      <c r="K31" s="62">
        <v>75071</v>
      </c>
      <c r="L31" s="62">
        <v>71884</v>
      </c>
      <c r="M31" s="62">
        <v>70621</v>
      </c>
      <c r="N31" s="62">
        <v>67484</v>
      </c>
      <c r="O31" s="62">
        <v>68639</v>
      </c>
      <c r="P31" s="62">
        <v>73152</v>
      </c>
      <c r="Q31" s="62">
        <v>68080</v>
      </c>
      <c r="R31" s="62">
        <v>71894</v>
      </c>
      <c r="S31" s="62">
        <v>77794</v>
      </c>
      <c r="T31" s="62">
        <v>92872</v>
      </c>
      <c r="U31" s="62">
        <v>68190</v>
      </c>
      <c r="V31" s="62">
        <v>65939</v>
      </c>
      <c r="W31" s="62">
        <v>72372</v>
      </c>
      <c r="X31" s="62">
        <v>69292</v>
      </c>
      <c r="Y31" s="62">
        <v>77091</v>
      </c>
      <c r="Z31" s="62">
        <v>76509</v>
      </c>
      <c r="AA31" s="62">
        <v>78355</v>
      </c>
      <c r="AB31" s="62">
        <v>73415</v>
      </c>
      <c r="AC31" s="62">
        <v>73051</v>
      </c>
      <c r="AD31" s="62">
        <v>77880</v>
      </c>
      <c r="AE31" s="62">
        <v>79530</v>
      </c>
      <c r="AF31" s="62">
        <v>95053</v>
      </c>
      <c r="AG31" s="62">
        <v>75432</v>
      </c>
      <c r="AH31" s="62">
        <v>63043</v>
      </c>
      <c r="AI31" s="62">
        <v>40134</v>
      </c>
      <c r="AJ31" s="62">
        <v>2457</v>
      </c>
      <c r="AK31" s="62">
        <v>3800</v>
      </c>
      <c r="AL31" s="62">
        <v>8351</v>
      </c>
      <c r="AM31" s="62">
        <v>18253</v>
      </c>
      <c r="AN31" s="62">
        <v>26770</v>
      </c>
      <c r="AO31" s="62">
        <v>29633</v>
      </c>
      <c r="AP31" s="62">
        <v>37904</v>
      </c>
      <c r="AQ31" s="62">
        <v>39458</v>
      </c>
      <c r="AR31" s="62">
        <v>48757</v>
      </c>
      <c r="AS31" s="62">
        <v>31735</v>
      </c>
      <c r="AT31" s="62">
        <v>34037</v>
      </c>
      <c r="AU31" s="62">
        <v>11448</v>
      </c>
      <c r="AV31" s="62">
        <v>13892</v>
      </c>
      <c r="AW31" s="62">
        <v>36484</v>
      </c>
      <c r="AX31" s="62">
        <v>39810</v>
      </c>
      <c r="AY31" s="62">
        <v>44090</v>
      </c>
      <c r="AZ31" s="62">
        <v>43099</v>
      </c>
      <c r="BA31" s="62">
        <v>42746</v>
      </c>
      <c r="BB31" s="62">
        <v>57562</v>
      </c>
      <c r="BC31" s="62">
        <v>55301</v>
      </c>
      <c r="BD31" s="62">
        <v>74494</v>
      </c>
      <c r="BE31" s="62">
        <v>48454</v>
      </c>
      <c r="BF31" s="62">
        <v>45054</v>
      </c>
      <c r="BG31" s="62">
        <v>58946</v>
      </c>
      <c r="BH31" s="62">
        <v>58712</v>
      </c>
      <c r="BI31" s="62">
        <v>60568</v>
      </c>
      <c r="BJ31" s="62">
        <v>59314</v>
      </c>
      <c r="BK31" s="62">
        <v>66831</v>
      </c>
      <c r="BL31" s="62">
        <v>59763</v>
      </c>
      <c r="BM31" s="62">
        <v>59509</v>
      </c>
      <c r="BN31" s="62">
        <v>61609</v>
      </c>
      <c r="BO31" s="62">
        <v>60106</v>
      </c>
      <c r="BP31" s="62">
        <v>75314</v>
      </c>
      <c r="BQ31" s="62">
        <v>61312</v>
      </c>
      <c r="BR31" s="62">
        <v>53771</v>
      </c>
      <c r="BS31" s="62">
        <v>63263</v>
      </c>
      <c r="BT31" s="62">
        <v>61328</v>
      </c>
      <c r="BU31" s="62">
        <v>62501</v>
      </c>
      <c r="BV31" s="62">
        <v>63771</v>
      </c>
      <c r="BW31" s="62">
        <v>62298</v>
      </c>
      <c r="BX31" s="62">
        <v>59469</v>
      </c>
      <c r="BY31" s="62">
        <v>55299</v>
      </c>
      <c r="BZ31" s="62">
        <v>60863</v>
      </c>
      <c r="CA31" s="62">
        <v>65689</v>
      </c>
      <c r="CB31" s="62">
        <v>71513</v>
      </c>
      <c r="CC31" s="62">
        <v>56825</v>
      </c>
      <c r="CD31" s="62">
        <v>51263</v>
      </c>
      <c r="CE31" s="62">
        <v>57642</v>
      </c>
      <c r="CF31" s="62">
        <v>55548</v>
      </c>
      <c r="CG31" s="62">
        <v>57067</v>
      </c>
      <c r="CH31" s="62">
        <v>57630</v>
      </c>
      <c r="CI31" s="62">
        <v>62631</v>
      </c>
      <c r="CJ31" s="62">
        <v>59173</v>
      </c>
      <c r="CK31" s="62">
        <v>50923</v>
      </c>
      <c r="CL31" s="62">
        <v>57944</v>
      </c>
      <c r="CM31" s="62">
        <v>64969</v>
      </c>
      <c r="CN31" s="62">
        <v>66743</v>
      </c>
      <c r="CO31" s="62">
        <v>56708</v>
      </c>
      <c r="CP31" s="62">
        <v>56291</v>
      </c>
      <c r="CQ31" s="62">
        <v>59309</v>
      </c>
      <c r="CR31" s="62">
        <v>52947</v>
      </c>
      <c r="CS31" s="62">
        <v>59882</v>
      </c>
      <c r="CT31" s="62">
        <v>54978</v>
      </c>
      <c r="CU31" s="62">
        <v>61298</v>
      </c>
      <c r="CV31" s="62">
        <v>58517</v>
      </c>
      <c r="CW31" s="62">
        <v>51919</v>
      </c>
      <c r="CX31" s="62">
        <v>64806</v>
      </c>
      <c r="CY31" s="62">
        <v>58766</v>
      </c>
      <c r="CZ31" s="62">
        <v>67548</v>
      </c>
      <c r="DA31" s="62">
        <v>57284</v>
      </c>
      <c r="DB31" s="62">
        <v>53579</v>
      </c>
      <c r="DC31" s="62">
        <v>57615</v>
      </c>
      <c r="DD31" s="62">
        <v>53037</v>
      </c>
    </row>
    <row r="32" spans="2:112" ht="17.45" customHeight="1">
      <c r="B32" s="38" t="s">
        <v>65</v>
      </c>
      <c r="I32" s="49"/>
      <c r="J32" s="49"/>
      <c r="K32" s="49"/>
      <c r="L32" s="49"/>
      <c r="M32" s="49"/>
      <c r="N32" s="49"/>
      <c r="O32" s="49"/>
      <c r="P32" s="49"/>
      <c r="Q32" s="49"/>
      <c r="R32" s="49"/>
      <c r="S32" s="49"/>
      <c r="T32" s="49"/>
      <c r="U32" s="49">
        <v>2.6486884588439175E-4</v>
      </c>
      <c r="V32" s="49">
        <v>-2.9201522473265573E-3</v>
      </c>
      <c r="W32" s="49">
        <v>-3.2691781556379862E-3</v>
      </c>
      <c r="X32" s="49">
        <v>-2.345804947561092E-4</v>
      </c>
      <c r="Y32" s="49">
        <v>-1.9332969597345429E-3</v>
      </c>
      <c r="Z32" s="49">
        <v>-1.6531387006524234E-3</v>
      </c>
      <c r="AA32" s="49">
        <v>-3.769397886713266E-3</v>
      </c>
      <c r="AB32" s="49">
        <v>-4.4565278383856821E-3</v>
      </c>
      <c r="AC32" s="49">
        <v>-2.2345423791856334E-3</v>
      </c>
      <c r="AD32" s="49">
        <v>-1.3642375413758234E-3</v>
      </c>
      <c r="AE32" s="49">
        <v>1.1155726382694464E-4</v>
      </c>
      <c r="AF32" s="49">
        <v>5.091824515255583E-3</v>
      </c>
      <c r="AG32" s="49">
        <v>5.8525423090385331E-3</v>
      </c>
      <c r="AH32" s="49">
        <v>6.8777407311977345E-3</v>
      </c>
      <c r="AI32" s="49">
        <v>1.4757169973114825E-2</v>
      </c>
      <c r="AJ32" s="49">
        <v>1.4389070325556141E-2</v>
      </c>
      <c r="AK32" s="49">
        <v>2.2156801314225594E-2</v>
      </c>
      <c r="AL32" s="49">
        <v>2.0747223950931093E-2</v>
      </c>
      <c r="AM32" s="49">
        <v>2.6364114399145433E-2</v>
      </c>
      <c r="AN32" s="49">
        <v>4.2852319107246184E-2</v>
      </c>
      <c r="AO32" s="49">
        <v>5.5804935201416495E-2</v>
      </c>
      <c r="AP32" s="49">
        <v>6.5856330126407459E-2</v>
      </c>
      <c r="AQ32" s="49">
        <v>7.6740314307499502E-2</v>
      </c>
      <c r="AR32" s="49">
        <v>8.8108250495205542E-2</v>
      </c>
      <c r="AS32" s="49">
        <v>0.1377098645229865</v>
      </c>
      <c r="AT32" s="49">
        <v>0.17744022867214526</v>
      </c>
      <c r="AU32" s="49">
        <v>0.19456450179520268</v>
      </c>
      <c r="AV32" s="49">
        <v>0.20456036264736099</v>
      </c>
      <c r="AW32" s="49">
        <v>0.20471865023424662</v>
      </c>
      <c r="AX32" s="49">
        <v>0.20933774462313082</v>
      </c>
      <c r="AY32" s="49">
        <v>0.21791017315359773</v>
      </c>
      <c r="AZ32" s="49">
        <v>0.21188196225840417</v>
      </c>
      <c r="BA32" s="49">
        <v>0.21534574685933505</v>
      </c>
      <c r="BB32" s="49">
        <v>0.2237535664496596</v>
      </c>
      <c r="BC32" s="49">
        <v>0.22156797472720779</v>
      </c>
      <c r="BD32" s="49">
        <v>0.22200583291773213</v>
      </c>
      <c r="BE32" s="49">
        <v>0.23425779743898922</v>
      </c>
      <c r="BF32" s="49">
        <v>0.21438783028526576</v>
      </c>
      <c r="BG32" s="49">
        <v>0.20223233332223911</v>
      </c>
      <c r="BH32" s="49">
        <v>0.18280321447996584</v>
      </c>
      <c r="BI32" s="49">
        <v>0.16639011133492265</v>
      </c>
      <c r="BJ32" s="49">
        <v>0.15446366991379401</v>
      </c>
      <c r="BK32" s="49">
        <v>0.13188828582388146</v>
      </c>
      <c r="BL32" s="49">
        <v>0.11919125636836359</v>
      </c>
      <c r="BM32" s="49">
        <v>0.10193743107821618</v>
      </c>
      <c r="BN32" s="49">
        <v>8.1043588667163435E-2</v>
      </c>
      <c r="BO32" s="49">
        <v>7.4321264786576413E-2</v>
      </c>
      <c r="BP32" s="49">
        <v>6.3916937015969566E-2</v>
      </c>
      <c r="BQ32" s="49">
        <v>4.1884153324165174E-2</v>
      </c>
      <c r="BR32" s="49">
        <v>4.8041707139207412E-2</v>
      </c>
      <c r="BS32" s="49">
        <v>4.1302593310891034E-2</v>
      </c>
      <c r="BT32" s="49">
        <v>4.4856405647958675E-2</v>
      </c>
      <c r="BU32" s="49">
        <v>5.0514240969702806E-2</v>
      </c>
      <c r="BV32" s="49">
        <v>5.1265375745729203E-2</v>
      </c>
      <c r="BW32" s="49">
        <v>5.6552431319339069E-2</v>
      </c>
      <c r="BX32" s="49">
        <v>5.5680888257414241E-2</v>
      </c>
      <c r="BY32" s="49">
        <v>5.7970445897778888E-2</v>
      </c>
      <c r="BZ32" s="49">
        <v>6.2124650856622665E-2</v>
      </c>
      <c r="CA32" s="49">
        <v>6.0760881575841141E-2</v>
      </c>
      <c r="CB32" s="49">
        <v>6.4145561208649338E-2</v>
      </c>
      <c r="CC32" s="49">
        <v>5.1567528094973225E-2</v>
      </c>
      <c r="CD32" s="49">
        <v>4.3982205509837891E-2</v>
      </c>
      <c r="CE32" s="49">
        <v>5.4138471254405296E-2</v>
      </c>
      <c r="CF32" s="49">
        <v>4.1894590636837092E-2</v>
      </c>
      <c r="CG32" s="49">
        <v>3.9903302489059045E-2</v>
      </c>
      <c r="CH32" s="49">
        <v>4.1534257513539008E-2</v>
      </c>
      <c r="CI32" s="49">
        <v>4.2850252539611056E-2</v>
      </c>
      <c r="CJ32" s="49">
        <v>4.8295804904012418E-2</v>
      </c>
      <c r="CK32" s="49">
        <v>4.8367034176838963E-2</v>
      </c>
      <c r="CL32" s="49">
        <v>4.748545770492274E-2</v>
      </c>
      <c r="CM32" s="49">
        <v>5.2662564740132756E-2</v>
      </c>
      <c r="CN32" s="49">
        <v>5.3336028760805898E-2</v>
      </c>
      <c r="CO32" s="49">
        <v>5.578378480775037E-2</v>
      </c>
      <c r="CP32" s="49">
        <v>5.2686152481031368E-2</v>
      </c>
      <c r="CQ32" s="49">
        <v>4.7596679501306527E-2</v>
      </c>
      <c r="CR32" s="49">
        <v>6.0698704956889116E-2</v>
      </c>
      <c r="CS32" s="49">
        <v>6.1761844531231125E-2</v>
      </c>
      <c r="CT32" s="49">
        <v>5.9151607489532299E-2</v>
      </c>
      <c r="CU32" s="49">
        <v>5.8700941125285011E-2</v>
      </c>
      <c r="CV32" s="49">
        <v>5.6460420885317553E-2</v>
      </c>
      <c r="CW32" s="49">
        <v>5.4152274434225323E-2</v>
      </c>
      <c r="CX32" s="49">
        <v>6.4214173815959064E-2</v>
      </c>
      <c r="CY32" s="49">
        <v>6.9913581875071573E-2</v>
      </c>
      <c r="CZ32" s="49">
        <v>7.0631849851793271E-2</v>
      </c>
      <c r="DA32" s="49">
        <v>7.5283598426365672E-2</v>
      </c>
      <c r="DB32" s="49">
        <v>7.894695397305429E-2</v>
      </c>
      <c r="DC32" s="49">
        <v>7.8708583599909177E-2</v>
      </c>
      <c r="DD32" s="49">
        <v>8.074780257637526E-2</v>
      </c>
    </row>
    <row r="33" spans="2:108" ht="17.45" customHeight="1">
      <c r="B33" s="38" t="s">
        <v>66</v>
      </c>
      <c r="U33" s="49">
        <v>2.6307929115856554E-2</v>
      </c>
      <c r="V33" s="49">
        <v>1.5391873940415524E-2</v>
      </c>
      <c r="W33" s="49">
        <v>-9.4886414621814241E-3</v>
      </c>
      <c r="X33" s="49">
        <v>8.790651293915297E-2</v>
      </c>
      <c r="Y33" s="49">
        <v>8.3383422984762756E-2</v>
      </c>
      <c r="Z33" s="49">
        <v>0.16337841115283935</v>
      </c>
      <c r="AA33" s="49">
        <v>0.12049028515158722</v>
      </c>
      <c r="AB33" s="49">
        <v>7.4954186351506635E-2</v>
      </c>
      <c r="AC33" s="49">
        <v>4.4127723831237864E-2</v>
      </c>
      <c r="AD33" s="49">
        <v>9.4679885003109199E-2</v>
      </c>
      <c r="AE33" s="49">
        <v>4.388320140881774E-2</v>
      </c>
      <c r="AF33" s="49">
        <v>3.7439764169125089E-2</v>
      </c>
      <c r="AG33" s="49">
        <v>0.17667620306715692</v>
      </c>
      <c r="AH33" s="49">
        <v>4.8451609140437002E-2</v>
      </c>
      <c r="AI33" s="49">
        <v>-0.43797056697015702</v>
      </c>
      <c r="AJ33" s="49">
        <v>-0.80282876340583598</v>
      </c>
      <c r="AK33" s="49">
        <v>-0.94575770982145435</v>
      </c>
      <c r="AL33" s="49">
        <v>-0.75133611294041869</v>
      </c>
      <c r="AM33" s="49">
        <v>-0.5832021620113963</v>
      </c>
      <c r="AN33" s="49">
        <v>-0.45625104743286604</v>
      </c>
      <c r="AO33" s="49">
        <v>-0.40457292955483792</v>
      </c>
      <c r="AP33" s="49">
        <v>-0.34717933111560417</v>
      </c>
      <c r="AQ33" s="49">
        <v>-0.35244328824752369</v>
      </c>
      <c r="AR33" s="49">
        <v>-0.3686446923106097</v>
      </c>
      <c r="AS33" s="49">
        <v>-0.42729509646187569</v>
      </c>
      <c r="AT33" s="49">
        <v>-0.3508694259205688</v>
      </c>
      <c r="AU33" s="49">
        <v>-0.5582534320260808</v>
      </c>
      <c r="AV33" s="49">
        <v>0.84967581912189116</v>
      </c>
      <c r="AW33" s="49">
        <v>2.8569634004443838</v>
      </c>
      <c r="AX33" s="49">
        <v>1.8753567859623077</v>
      </c>
      <c r="AY33" s="49">
        <v>0.8109281062594853</v>
      </c>
      <c r="AZ33" s="49">
        <v>0.29368307350574296</v>
      </c>
      <c r="BA33" s="49">
        <v>0.2754326024343956</v>
      </c>
      <c r="BB33" s="49">
        <v>0.36282362523924672</v>
      </c>
      <c r="BC33" s="49">
        <v>-0.14406492987347541</v>
      </c>
      <c r="BD33" s="49">
        <v>-0.11610270868328809</v>
      </c>
      <c r="BE33" s="49">
        <v>-0.14188862596948848</v>
      </c>
      <c r="BF33" s="49">
        <v>0.24352262887652509</v>
      </c>
      <c r="BG33" s="49">
        <v>2.5148896273165384</v>
      </c>
      <c r="BH33" s="49">
        <v>1.7697817015666772</v>
      </c>
      <c r="BI33" s="49">
        <v>0.35906323792814421</v>
      </c>
      <c r="BJ33" s="49">
        <v>0.28256383823867015</v>
      </c>
      <c r="BK33" s="49">
        <v>0.18548473993164416</v>
      </c>
      <c r="BL33" s="49">
        <v>0.22562494285424495</v>
      </c>
      <c r="BM33" s="49">
        <v>0.1565898540958679</v>
      </c>
      <c r="BN33" s="49">
        <v>3.5663995919910763E-2</v>
      </c>
      <c r="BO33" s="49">
        <v>6.5129825202115965E-2</v>
      </c>
      <c r="BP33" s="49">
        <v>5.3558521998884112E-2</v>
      </c>
      <c r="BQ33" s="49">
        <v>0.17091410708745025</v>
      </c>
      <c r="BR33" s="49">
        <v>0.16277560268900171</v>
      </c>
      <c r="BS33" s="49">
        <v>4.1146956778064459E-2</v>
      </c>
      <c r="BT33" s="49">
        <v>4.7794980347374061E-2</v>
      </c>
      <c r="BU33" s="49">
        <v>-1.8503678678054913E-2</v>
      </c>
      <c r="BV33" s="49">
        <v>6.0153617078781974E-2</v>
      </c>
      <c r="BW33" s="49">
        <v>1.0835970325170585E-2</v>
      </c>
      <c r="BX33" s="49">
        <v>-2.5902917997590036E-3</v>
      </c>
      <c r="BY33" s="49">
        <v>-5.4359602809439189E-2</v>
      </c>
      <c r="BZ33" s="49">
        <v>-8.2437956119632227E-2</v>
      </c>
      <c r="CA33" s="49">
        <v>3.2612973631103159E-2</v>
      </c>
      <c r="CB33" s="49">
        <v>-3.8059782808516074E-2</v>
      </c>
      <c r="CC33" s="49">
        <v>-3.2756604307748183E-2</v>
      </c>
      <c r="CD33" s="49">
        <v>-3.075763317236746E-2</v>
      </c>
      <c r="CE33" s="49">
        <v>2.1880974082201687E-2</v>
      </c>
      <c r="CF33" s="49">
        <v>-0.10918255467372162</v>
      </c>
      <c r="CG33" s="49">
        <v>-5.5180417276853522E-2</v>
      </c>
      <c r="CH33" s="49">
        <v>-7.0041268728231465E-3</v>
      </c>
      <c r="CI33" s="49">
        <v>1.6681789740752961E-2</v>
      </c>
      <c r="CJ33" s="49">
        <v>2.8145082790688836E-2</v>
      </c>
      <c r="CK33" s="49">
        <v>1.5554710950511863E-2</v>
      </c>
      <c r="CL33" s="49">
        <v>5.3903161813612099E-2</v>
      </c>
      <c r="CM33" s="49">
        <v>7.2930366494739829E-2</v>
      </c>
      <c r="CN33" s="49">
        <v>2.8822316018666694E-2</v>
      </c>
      <c r="CO33" s="49">
        <v>2.7916221877300584E-2</v>
      </c>
      <c r="CP33" s="49">
        <v>1.295765917226932E-2</v>
      </c>
      <c r="CQ33" s="49">
        <v>-4.8245551391279839E-2</v>
      </c>
      <c r="CR33" s="49">
        <v>0.21034433566673139</v>
      </c>
      <c r="CS33" s="49">
        <v>3.4035994315793294E-2</v>
      </c>
      <c r="CT33" s="49">
        <v>-2.9061415088632137E-2</v>
      </c>
      <c r="CU33" s="49">
        <v>-3.8234475446664362E-2</v>
      </c>
      <c r="CV33" s="49">
        <v>0.11179070009282044</v>
      </c>
      <c r="CW33" s="49">
        <v>0.11056596141144071</v>
      </c>
      <c r="CX33" s="49">
        <v>5.8648368241854598E-2</v>
      </c>
      <c r="CY33" s="49">
        <v>2.8151722675053836E-3</v>
      </c>
      <c r="CZ33" s="49">
        <v>3.4797680271148268E-2</v>
      </c>
      <c r="DA33" s="49">
        <v>5.8402266050405993E-2</v>
      </c>
      <c r="DB33" s="49">
        <v>7.7706269415355189E-2</v>
      </c>
      <c r="DC33" s="49">
        <v>9.8422967698127417E-2</v>
      </c>
      <c r="DD33" s="49">
        <v>-2.8823193482936382E-3</v>
      </c>
    </row>
  </sheetData>
  <pageMargins left="0.7" right="0.7" top="0.75" bottom="0.75" header="0.3" footer="0.3"/>
  <pageSetup paperSize="9" orientation="portrait" horizontalDpi="300" verticalDpi="300" r:id="rId1"/>
  <ignoredErrors>
    <ignoredError sqref="DH8:DH10 DG7 DF8:DG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3" t="s">
        <v>22</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2026-06-12T22:25:32Z</dcterms:modified>
</cp:coreProperties>
</file>